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E:\__L-01_21_011_Pozarevac-Golubac\DV\Varijanta_11\46-1196_02\Sveska_00\"/>
    </mc:Choice>
  </mc:AlternateContent>
  <xr:revisionPtr revIDLastSave="0" documentId="13_ncr:1_{2029AA62-38F6-49CE-B0C8-A40A87638D7B}" xr6:coauthVersionLast="47" xr6:coauthVersionMax="47" xr10:uidLastSave="{00000000-0000-0000-0000-000000000000}"/>
  <bookViews>
    <workbookView xWindow="-110" yWindow="-110" windowWidth="38620" windowHeight="21100" xr2:uid="{00000000-000D-0000-FFFF-FFFF00000000}"/>
  </bookViews>
  <sheets>
    <sheet name="PredmerIPredracun" sheetId="13" r:id="rId1"/>
    <sheet name="Suma" sheetId="14" r:id="rId2"/>
  </sheets>
  <definedNames>
    <definedName name="_xlnm.Print_Area" localSheetId="0">PredmerIPredracun!$A$1:$F$111</definedName>
    <definedName name="_xlnm.Print_Area" localSheetId="1">Suma!$A$1:$C$27</definedName>
    <definedName name="_xlnm.Print_Titles" localSheetId="0">PredmerIPredracun!$1:$1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6" i="13" l="1"/>
  <c r="F91" i="13"/>
  <c r="A91" i="13"/>
  <c r="B8" i="14"/>
  <c r="F34" i="13"/>
  <c r="A34" i="13"/>
  <c r="A33" i="13"/>
  <c r="F33" i="13"/>
  <c r="A31" i="13"/>
  <c r="A8" i="14" s="1"/>
  <c r="D92" i="13"/>
  <c r="F92" i="13" s="1"/>
  <c r="A92" i="13"/>
  <c r="F104" i="13"/>
  <c r="A104" i="13"/>
  <c r="C8" i="14" l="1"/>
  <c r="F39" i="13"/>
  <c r="A39" i="13"/>
  <c r="B23" i="14"/>
  <c r="B22" i="14"/>
  <c r="B21" i="14"/>
  <c r="B20" i="14"/>
  <c r="B19" i="14"/>
  <c r="B18" i="14"/>
  <c r="B17" i="14"/>
  <c r="B16" i="14"/>
  <c r="B15" i="14"/>
  <c r="B14" i="14"/>
  <c r="B11" i="14"/>
  <c r="B10" i="14"/>
  <c r="B9" i="14"/>
  <c r="B7" i="14"/>
  <c r="B6" i="14"/>
  <c r="B5" i="14"/>
  <c r="B4" i="14"/>
  <c r="B3" i="14"/>
  <c r="F63" i="13"/>
  <c r="A63" i="13"/>
  <c r="F86" i="13"/>
  <c r="F47" i="13"/>
  <c r="F46" i="13"/>
  <c r="A103" i="13"/>
  <c r="A94" i="13"/>
  <c r="A93" i="13"/>
  <c r="A90" i="13"/>
  <c r="A89" i="13"/>
  <c r="A88" i="13"/>
  <c r="A87" i="13"/>
  <c r="A86" i="13"/>
  <c r="A85" i="13"/>
  <c r="A47" i="13"/>
  <c r="A46" i="13"/>
  <c r="E81" i="13"/>
  <c r="F81" i="13" s="1"/>
  <c r="E72" i="13"/>
  <c r="D93" i="13"/>
  <c r="A81" i="13"/>
  <c r="A80" i="13"/>
  <c r="A72" i="13"/>
  <c r="A99" i="13"/>
  <c r="A98" i="13"/>
  <c r="A76" i="13"/>
  <c r="A108" i="13"/>
  <c r="A111" i="13"/>
  <c r="A110" i="13"/>
  <c r="A109" i="13"/>
  <c r="A106" i="13"/>
  <c r="A23" i="14" s="1"/>
  <c r="A101" i="13"/>
  <c r="A22" i="14" s="1"/>
  <c r="A96" i="13"/>
  <c r="A21" i="14" s="1"/>
  <c r="A83" i="13"/>
  <c r="A20" i="14" s="1"/>
  <c r="A78" i="13"/>
  <c r="A19" i="14" s="1"/>
  <c r="A74" i="13"/>
  <c r="A18" i="14" s="1"/>
  <c r="A70" i="13"/>
  <c r="A17" i="14" s="1"/>
  <c r="A68" i="13"/>
  <c r="A67" i="13"/>
  <c r="A65" i="13"/>
  <c r="A16" i="14" s="1"/>
  <c r="A60" i="13"/>
  <c r="A15" i="14" s="1"/>
  <c r="A62" i="13"/>
  <c r="A58" i="13"/>
  <c r="A57" i="13"/>
  <c r="A55" i="13"/>
  <c r="A14" i="14" s="1"/>
  <c r="A53" i="13"/>
  <c r="A49" i="13"/>
  <c r="A11" i="14" s="1"/>
  <c r="A42" i="13"/>
  <c r="A10" i="14" s="1"/>
  <c r="A51" i="13"/>
  <c r="A45" i="13"/>
  <c r="A44" i="13"/>
  <c r="A40" i="13"/>
  <c r="A38" i="13"/>
  <c r="A36" i="13"/>
  <c r="A9" i="14" s="1"/>
  <c r="A29" i="13"/>
  <c r="A28" i="13"/>
  <c r="A27" i="13"/>
  <c r="A25" i="13"/>
  <c r="A7" i="14" s="1"/>
  <c r="A23" i="13"/>
  <c r="A21" i="13"/>
  <c r="A6" i="14" s="1"/>
  <c r="A19" i="13"/>
  <c r="A18" i="13"/>
  <c r="A16" i="13"/>
  <c r="A5" i="14" s="1"/>
  <c r="A14" i="13"/>
  <c r="A12" i="13"/>
  <c r="A4" i="14" s="1"/>
  <c r="A10" i="13"/>
  <c r="A7" i="13"/>
  <c r="A3" i="14" s="1"/>
  <c r="A3" i="13"/>
  <c r="A5" i="13"/>
  <c r="F103" i="13"/>
  <c r="C22" i="14" s="1"/>
  <c r="F88" i="13" l="1"/>
  <c r="F111" i="13" l="1"/>
  <c r="F110" i="13"/>
  <c r="F109" i="13"/>
  <c r="F108" i="13"/>
  <c r="F99" i="13"/>
  <c r="F98" i="13"/>
  <c r="F94" i="13"/>
  <c r="F93" i="13"/>
  <c r="F90" i="13"/>
  <c r="F89" i="13"/>
  <c r="F87" i="13"/>
  <c r="F85" i="13"/>
  <c r="F80" i="13"/>
  <c r="F76" i="13"/>
  <c r="C18" i="14" s="1"/>
  <c r="F72" i="13"/>
  <c r="C17" i="14" s="1"/>
  <c r="F68" i="13"/>
  <c r="F62" i="13"/>
  <c r="C15" i="14" s="1"/>
  <c r="F58" i="13"/>
  <c r="F57" i="13"/>
  <c r="F51" i="13"/>
  <c r="C11" i="14" s="1"/>
  <c r="F45" i="13"/>
  <c r="F44" i="13"/>
  <c r="F40" i="13"/>
  <c r="F38" i="13"/>
  <c r="F29" i="13"/>
  <c r="F28" i="13"/>
  <c r="F27" i="13"/>
  <c r="F23" i="13"/>
  <c r="C6" i="14" s="1"/>
  <c r="F19" i="13"/>
  <c r="F18" i="13"/>
  <c r="F14" i="13"/>
  <c r="F10" i="13"/>
  <c r="C3" i="14" s="1"/>
  <c r="C14" i="14" l="1"/>
  <c r="C21" i="14"/>
  <c r="C10" i="14"/>
  <c r="C7" i="14"/>
  <c r="C20" i="14"/>
  <c r="C5" i="14"/>
  <c r="C19" i="14"/>
  <c r="C16" i="14"/>
  <c r="C23" i="14"/>
  <c r="C4" i="14"/>
  <c r="C9" i="14"/>
  <c r="C12" i="14" l="1"/>
  <c r="C24" i="14"/>
  <c r="C26" i="14" l="1"/>
</calcChain>
</file>

<file path=xl/sharedStrings.xml><?xml version="1.0" encoding="utf-8"?>
<sst xmlns="http://schemas.openxmlformats.org/spreadsheetml/2006/main" count="261" uniqueCount="148">
  <si>
    <t>Позиција</t>
  </si>
  <si>
    <t>Опис позиције</t>
  </si>
  <si>
    <t>Укупно</t>
  </si>
  <si>
    <t>МАТЕРИЈАЛ ЗА ИЗГРАДЊУ</t>
  </si>
  <si>
    <t>Материјал за израду и учвршћење стубова надземног вода</t>
  </si>
  <si>
    <t>Арматура за израду темеља стуба</t>
  </si>
  <si>
    <t>kg</t>
  </si>
  <si>
    <t>Бетон за бетонирање темеља</t>
  </si>
  <si>
    <t>Оплата за израду темеља</t>
  </si>
  <si>
    <t>Изолатори и овјесна опрема</t>
  </si>
  <si>
    <t>ком</t>
  </si>
  <si>
    <t>Остала опрема стуба</t>
  </si>
  <si>
    <t xml:space="preserve">Таблице за ознаку фаза. </t>
  </si>
  <si>
    <t>Опоменска таблица за ознаком броја стуба</t>
  </si>
  <si>
    <t>Материјал за израду уземљивача стуба надземног вода</t>
  </si>
  <si>
    <t>m</t>
  </si>
  <si>
    <t>РАДОВИ НА ИЗГРАДЊИ</t>
  </si>
  <si>
    <t>Експропријација, одштета и уређење земљишта.</t>
  </si>
  <si>
    <t>паушал</t>
  </si>
  <si>
    <t>Трошкови надзора власника вода и диспечерских манипулација (искључења и укључења надземног вода), као и стварање услове на местима укрштања са другим објектимa.</t>
  </si>
  <si>
    <t>Ископ темеља за стубове</t>
  </si>
  <si>
    <t>Бетонски радови и радови са арматуром</t>
  </si>
  <si>
    <t>Изградња елемената надземног вода</t>
  </si>
  <si>
    <t>Израда струјних мостова, на сваком од затезних стубова</t>
  </si>
  <si>
    <t>Израда уземљивача и мерење отпора уземљења</t>
  </si>
  <si>
    <t>Мерење отпора уземљења, по постављању стуба, израда атеста о мерењу отпора уземљења. Обрачун је по стубном месту.</t>
  </si>
  <si>
    <t>Завршни радови</t>
  </si>
  <si>
    <t>Свака тачка овог предмера обухвата испоруку главног и набавку и испоруку целокупног помоћног, потребног материјала и свих потребних радова (и оно што није експлицитно наведено) да би инсталација несметано функционисала.
Извођач радова је обавезан да пре отварања ископа обележи постојећу подземну и надземну инсталацију са представницима организација чије су оне власништво и у складу са прописима, пројектном документацијом и захтевима власника обезбеди потпуну заштиту истих.</t>
  </si>
  <si>
    <t>Поддионица</t>
  </si>
  <si>
    <t>Свеска</t>
  </si>
  <si>
    <t>Група радова</t>
  </si>
  <si>
    <t>компл.</t>
  </si>
  <si>
    <t>Teсарски радови</t>
  </si>
  <si>
    <t>ком.</t>
  </si>
  <si>
    <t xml:space="preserve">Израда пројекта изведеног стања. </t>
  </si>
  <si>
    <t>Монтажа опоменских таблица.
Обрачун по стубу.</t>
  </si>
  <si>
    <t>Монтажа таблица за нумерисање фаза.
Обрачун по стубу.</t>
  </si>
  <si>
    <t>Ставка</t>
  </si>
  <si>
    <t>Једин,</t>
  </si>
  <si>
    <t>Колич,</t>
  </si>
  <si>
    <t>Јед. цена</t>
  </si>
  <si>
    <t>Проводници и заштитна ужад</t>
  </si>
  <si>
    <t>Демонтажа постојећих елемената надземног вода</t>
  </si>
  <si>
    <t>комплет</t>
  </si>
  <si>
    <t>Израда, монтажа и демонтажа оплате за израду темеља</t>
  </si>
  <si>
    <t>Укупно материјал за изградњу</t>
  </si>
  <si>
    <t>Укупно радови на изградњи</t>
  </si>
  <si>
    <t>Трошкови комисије за технички пријем</t>
  </si>
  <si>
    <t>Трошкови издавања употребне дозволе</t>
  </si>
  <si>
    <t>УКУПНО МАТЕРИЈАЛ И РАДОВИ</t>
  </si>
  <si>
    <t>Додатни елаборати</t>
  </si>
  <si>
    <t>Припремни радови при раду са 110kV мрежом</t>
  </si>
  <si>
    <t>1000</t>
  </si>
  <si>
    <t>1005</t>
  </si>
  <si>
    <t>1100</t>
  </si>
  <si>
    <t>Капасти изолатор U120BP, следећих карактеристика:
- минимално механичко оптерећење 120 kN,
- дужина струјне стазе 445 mm,
- подносивиатмосферски напон 125kV,
- подносиви напон индустријске фреквенције 50 kV.</t>
  </si>
  <si>
    <t>1200</t>
  </si>
  <si>
    <t>1300</t>
  </si>
  <si>
    <t>1400</t>
  </si>
  <si>
    <t>1500</t>
  </si>
  <si>
    <t>1600</t>
  </si>
  <si>
    <t>1105</t>
  </si>
  <si>
    <t>1205</t>
  </si>
  <si>
    <t>1305</t>
  </si>
  <si>
    <t>1310</t>
  </si>
  <si>
    <t>1405</t>
  </si>
  <si>
    <t>1510</t>
  </si>
  <si>
    <t>1520</t>
  </si>
  <si>
    <t>1525</t>
  </si>
  <si>
    <t>1605</t>
  </si>
  <si>
    <t>1610</t>
  </si>
  <si>
    <t>Набавка фазних проводника пресека AlČe 240/40.</t>
  </si>
  <si>
    <t>2000</t>
  </si>
  <si>
    <t>2100</t>
  </si>
  <si>
    <t>2105</t>
  </si>
  <si>
    <t>2110</t>
  </si>
  <si>
    <t>2200</t>
  </si>
  <si>
    <t>2205</t>
  </si>
  <si>
    <t>Поцинковано округло гвожђе пречника 10 mm (SRPS N.B4.901), са слојем цинка од најмање 70 μм, за израду уземљивача челично-решеткастих стубова надземног вода.
Рачунато са 50m /темељу.</t>
  </si>
  <si>
    <t>2300</t>
  </si>
  <si>
    <t>2305</t>
  </si>
  <si>
    <t>2310</t>
  </si>
  <si>
    <t>Геодетско снимање трасе, са израдом катастра изведеног стања. Инвеститору се снимак и потврда о извршеном снимању од стране РГЗ-а предаје на крају изведених радова, пре израде коначне ситуације, у папирној и дигиталној форми на CD-у у АCАD-dwg формату са таблицом апсолутних кордината. Овај снимак је основа за коначан обрачун. Обрачун по дужном метру трасе.</t>
  </si>
  <si>
    <t>2400</t>
  </si>
  <si>
    <t>2500</t>
  </si>
  <si>
    <t>2600</t>
  </si>
  <si>
    <t>2700</t>
  </si>
  <si>
    <t>2800</t>
  </si>
  <si>
    <t>2900</t>
  </si>
  <si>
    <t>3000</t>
  </si>
  <si>
    <t>3005</t>
  </si>
  <si>
    <t>3010</t>
  </si>
  <si>
    <t>3015</t>
  </si>
  <si>
    <t>3020</t>
  </si>
  <si>
    <t>Постављање уземљивача стуба, изведеног у облику прстена око стуба (према цртежу 5.7) од поцинкованог округлог челика пречника 10 mm. Уземљивач увести у темељ без прекидања. Отвор за пролаз уземљења на темељу стуба после увлачења  уземљења се залива битуменом. 
Повезивање уземљивача на стезаљке за уземљење (мерно-испитне спојнице). Уземљивач се поставља пре и у току постављања темеља у бетонску јаму.</t>
  </si>
  <si>
    <t>2505</t>
  </si>
  <si>
    <t>2805</t>
  </si>
  <si>
    <t>2810</t>
  </si>
  <si>
    <t>2405</t>
  </si>
  <si>
    <t>2605</t>
  </si>
  <si>
    <t>2610</t>
  </si>
  <si>
    <t>2705</t>
  </si>
  <si>
    <t>Развлачење и затезање (према монтажним табелама) и причвршћење проводника пресека AlČe 240/40.
Обрачун по једном метру једне фазе.</t>
  </si>
  <si>
    <t>Монтажа изолаторских ланаца и овјесне опреме на затезним стубовима. Oбрачун по фази.</t>
  </si>
  <si>
    <t>2905</t>
  </si>
  <si>
    <t>2715</t>
  </si>
  <si>
    <t>2720</t>
  </si>
  <si>
    <t>2725</t>
  </si>
  <si>
    <t>2730</t>
  </si>
  <si>
    <t>2735</t>
  </si>
  <si>
    <t>2745</t>
  </si>
  <si>
    <t>2750</t>
  </si>
  <si>
    <t>Набавка заштитног OPGW ужета типа D.</t>
  </si>
  <si>
    <t>Пригушивач вибрација за проводник AlČe 240/40.</t>
  </si>
  <si>
    <t>Пригушивач вибрација за проводник OPGW уже.</t>
  </si>
  <si>
    <t>Затезање (према монтажним табелама) и причвршћење OPGW заштитног ужета.
Обрачун по једном метру ужета.</t>
  </si>
  <si>
    <t>Повезивање постојећих и новопостављених фазих проводника и заштитне ужади.</t>
  </si>
  <si>
    <t>Презатезање (према монтажним табелама) и причвршћење проводника на деловима трасе где се задржава постојећа траса далековода.</t>
  </si>
  <si>
    <t>2210</t>
  </si>
  <si>
    <t>Демонтажа проводника, заштитне ужади и изолатора на делу трасе која се укида са одвозом до места складиштења.</t>
  </si>
  <si>
    <t>Eлаборат усклађивања конструкције и темеља стуба захтевима пројектног задатка везано за надвишење темеља од 0,55 m.</t>
  </si>
  <si>
    <t>Колчење нових стубних места.
Ископ темеља стуба димензија према приложеној графичкој документацији, са избацивањем земље. Избацивање земље врши се на довољној удаљености од темељне јаме да се не би оптерећивале бочне стране ископа. Јаму ископати плићу за 0.2-0.3 m, да се због расквашености тла не би вршила замена тла. Непосредно пре бетонирања тампон слоја јаму ископати до потребне дубине,  ручним путем изравнати површину ископа и извршити збијање уз употребу вибро плоче. По бетонирању врши се затрпавање темеља, земљом, њено набијање, планирање, осигурање темељних јама по потреби ограђивањем, разастирање вишка материјала, након израде темеља. Усвојен је типски темељ стуба за носивост тла од 100 kN/m2, у случају мање носивости, потребно је урадити одоварајуће прорачуне. Обрачун по стубном месту.
Ископ земље са одбацивањем у страну заједно са евентуалним потребним црпљењем воде и осигуравањем темељне јаме ограђивањем.
Затрпавање темеља земљом из ископа. Планирање земље из ископа, након постављања темељних стопа, тако да се постигне благ пад од стуба да се атмосферска вода одведе даље од темеља. Одвоз вишка земље.
Набијање земље из ископа након постављања темеља и остваривање потребне збијености у складу са пројектом стуба.
Набијање земље вршити у слојевима која није већа од 30 cm.
Све комплет.</t>
  </si>
  <si>
    <t>Челична конструкција (комплет профили, завртњеви, лимови и остали потребни елементи за повезивање конструкције) за израду uгаоно-затезног стуба еквивалентног типу стуба по пројекту 1-0.DV.G.1056 - Електроисток пројектни биро д.о.о., типа јела, за једно заштитно уже, са материјалом за повезивање, за израду стуба потребне номиналне висине до доње конзоле стуба.
Облик главе стуба је са следећим распоредом конзола :
- дужина конзоле за доњи проводник 3,25 m,
- дужина конзоле за средњи проводник 2,5 m,
- дужина конзоле за горњи проводник 2,2 m,
- размак конзоле за доње и средње проводнике 2 m,
- размак конзоле за средње и горњље проводнике 2 m и
- размак конзоле за горње проводнике и заштитног ужета 3,8 m.
Комплет са свим везама и материјалом за антикорозивну заштиту топлим цинковањем и додатним бојењем (дуплеx систем). Све заједно са документацијом за израду стуба и транспортом.</t>
  </si>
  <si>
    <t>Стуб еквивалентан типу  1-0.DV.G.1056, висине до доње конзоле 30,2 m.
Тежина челичне конструкције заједно са везивним материјалом 6713 kg/стубу.</t>
  </si>
  <si>
    <t>Арматура, за израду темеља, за угаоно-затезни стуб типа 1-0.DV.G.1056.
Тежина арматуре B500B 396 kg/темељу.</t>
  </si>
  <si>
    <t>Ископ темеља за угаоно-затезни 1-0.DV.G.1056.
- ископ за темељ и шкарпу (65 m3),
- ископ за постављање уземљивача,
- затрпавање темеља и шкарпе земљом са њеним набијањем (40,24 m3),
- затрпавање уземљивача земљом и
- одвоз сувишне земље (24,76 m3).</t>
  </si>
  <si>
    <t>Бетонирање темеља за стубове од армираног бетона C25/30 и C 12/15, на лицу места. 
Транспорт, исправљање, чишћење, сечење, савијање и уградња арматуре.
Обрачун по стубном месту типа 1-0.DV.G.1056.
Његовањем бетона спречити испаравање воде из свежег бетона која је потребна за хидратацију цемента. Такође, обезбедити заштиту од екстремних температура кoje би мoглe нeгaтивнo да утичу нa хидрaтaциjу цeмeнтa.
Кaкo би сe oсигурaли оптимални услови за хидратацију цемента, бeтoн мoрa бити зaштићeн oд штeтних утицаја ветра, сунцa и прoмeњивoг врeмeнa.
При извођењу у складу са корисничким надзором изабрати одговарајуће заштитне мере од прераног сушења:
-	остављање у оплатама,
-	прекривање фолијама,
-	постављање прекривача који задржавају воду,
-	континуирано прскање водом, како би површина бетона увек била прекривена водом,
-	комбинација свих наведених метода.</t>
  </si>
  <si>
    <t>Радови на припреми челичне конструкције за стуб 1-0.DV.G.1056 висине 30,2 m:
- преузимање,
- транспорт до привременог складишта,
- сортирање и
- транспорт до сваког стубног места (укупно 1 стубнo местo).
Обрачун по kg челичне конструкције.</t>
  </si>
  <si>
    <t>Израда (монтажа) стуба надземног вода обухвата:
- центрирање анкера стубова пре заливања истих бетоном,
- монтажу конзола,
- подизање стуба у вертикалан положај,
- проверу вертикалности стуба,
- монтажу изолаторских ланаца и остале овесне опреме,
- затезање проводника,
- клемовање проводника,
- постављање ознака за обележавање стубова, проводника и далековода,
- премазивање цинколитом свих преклопа у везама и
- сви остали радови који су потребни за несметано функционисање.
Израда и монтажа угаоно-затезног стуба висине до доње конзоле 30,2 m (тип 1-0.DV.G.1056). Тежина челичне конструкције 6 713 kg/стуб.
Обрачун по стубу.</t>
  </si>
  <si>
    <t>Бетон C25/30, за темељ угаоно-затезног стуба типа 1-0.DV.G.1056 свих висина  у пројекту. 
Количина 22,8 m3/темељ.</t>
  </si>
  <si>
    <t>Оплата за израду темеља угаоно-затезног стуба типа 1-0.DV.G.1056.</t>
  </si>
  <si>
    <t>2910</t>
  </si>
  <si>
    <t>Геотехничка истраживања терена.
У зони сваког новог затезног стуба извести по једну истражну бушотину са SPT опитом на свака 2 m дубине. 
Дубине истражних радова треба да задовоље критеријум који даје већу дубину:
za ≥ 6 m
za ≥ 3 x bf
где је za - дубина испод коте дна темељне стопе; bf - краћа ивица темеља.
У случају појаве стишљивих слојева на већим дубинама дужину истражног бушења повећати до максимално 10 m.
Истражно бушење изводити тако да се могу узети непоремећени узорци, а у зависности од врсте материјала кроз који се буши језгро се може узимати утискивањем одговарајућих цилиндара.
Врста и обим лабораторијских испитивања морају се прилагодити закључцима теренских истраживања тако да је могућа њихова надградња и допуна. Такође, испитивања морају бити планирана у обиму који омогућава поуздано дефинисање карактеристика свих заступљених средина. Као минимум се предвиђа узимање једног непоремећеног узорка из сваког литолошког члана у зони стубног места, на коме ће се испитати идентификационо-класификационе и отпорно-деформабилне карактеристике материјала. 
Поред тога, потребно је испитати агресивност подземне воде на бетон, нарочито у зони локација где су присутна честа забарења.
Након извршених истраживања формирати геотехнички елаборат.</t>
  </si>
  <si>
    <t>Спојна опрема за изолаторски ланац типа DZp
- заставица (1 ком),
- виљушка – виљушка  90° (1 ком),
- виљушка - тучак (2 ком),
- горњи заштитни рог (1 ком),
- доњи заштитни рог (1 ком),
- гнездо - виљушка (2 ком),
- oдстојник - око (2 ком),
- виљушка - око (1 ком),
- затезна компресиона стезаљка за AlČe 240/40 (1 ком).</t>
  </si>
  <si>
    <t>Спојна опрема за изолаторски ланац типа Jz
- затезна компресиона стезаљка за AlČe 240/40 (1 ком),
- гнездо - око (1 ком),
- доњи заштитни рог (1 ком),
- горњи заштитни рог (1 ком),
- виљушка – тучак (1 ком) и
- заставица (1 ком).</t>
  </si>
  <si>
    <t>Таблице за означавање из ваздуха.</t>
  </si>
  <si>
    <t>2755</t>
  </si>
  <si>
    <t>2740</t>
  </si>
  <si>
    <t>Монтажа таблица за уочавање из ваздуха.
Обрачун по стубу.</t>
  </si>
  <si>
    <t>1900</t>
  </si>
  <si>
    <t>1905</t>
  </si>
  <si>
    <t>Oпрема за монтажу OPGW ужета</t>
  </si>
  <si>
    <t>Склоп за затезно завешење OPGW ужета на стубу са настављањем у складу са графичком документацијом</t>
  </si>
  <si>
    <t>Монтажна споојница за постављање на стуб, заједно са пропратном опремом за монтажу спојнице и OPGW ужета на стубу.</t>
  </si>
  <si>
    <t>Развлачење, подизање, затезање и причвршћење проводника и OPGW на стубовима</t>
  </si>
  <si>
    <t>Бетон C12/15, за темељ угаоно-затезног стуба типа 1-0.DV.G.1056 свих висина  у пројекту. 
Количина 2,52m3/темељ.</t>
  </si>
  <si>
    <t>1196</t>
  </si>
  <si>
    <t>Демонтажа челичнорешеткастог стуба висине до доње конзоле 23 m и висине до врха стуба од доње конзтоле једнае 6 метара, намењног за три фазна проводника и једно заштитно уже.
Одвоз до места складиштења.
Заједно са разбијањем комплетног темеља.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</si>
</sst>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11"/>
      <color theme="1"/>
      <name val="Arial"/>
      <family val="2"/>
    </font>
    <font>
      <b/>
      <sz val="11"/>
      <color theme="1"/>
      <name val="Arial"/>
      <family val="2"/>
    </font>
    <font>
      <sz val="10"/>
      <name val="Arial"/>
      <family val="2"/>
    </font>
    <font>
      <sz val="10"/>
      <color theme="1"/>
      <name val="Arial"/>
      <family val="2"/>
    </font>
    <font>
      <b/>
      <sz val="10"/>
      <color theme="1"/>
      <name val="Arial"/>
      <family val="2"/>
    </font>
  </fonts>
  <fills count="3">
    <fill>
      <patternFill patternType="none"/>
    </fill>
    <fill>
      <patternFill patternType="gray125"/>
    </fill>
    <fill>
      <patternFill patternType="solid">
        <fgColor rgb="FFFFFF00"/>
        <bgColor indexed="64"/>
      </patternFill>
    </fill>
  </fills>
  <borders count="29">
    <border>
      <left/>
      <right/>
      <top/>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108">
    <xf numFmtId="0" fontId="0" fillId="0" borderId="0" xfId="0"/>
    <xf numFmtId="0" fontId="1" fillId="2" borderId="0" xfId="0" applyFont="1" applyFill="1"/>
    <xf numFmtId="0" fontId="4" fillId="2" borderId="0" xfId="0" applyFont="1" applyFill="1"/>
    <xf numFmtId="0" fontId="4" fillId="2" borderId="0" xfId="0" applyFont="1" applyFill="1" applyAlignment="1">
      <alignment wrapText="1"/>
    </xf>
    <xf numFmtId="0" fontId="1" fillId="2" borderId="0" xfId="0" applyFont="1" applyFill="1" applyAlignment="1">
      <alignment wrapText="1"/>
    </xf>
    <xf numFmtId="0" fontId="1" fillId="0" borderId="4" xfId="0" applyFont="1" applyBorder="1"/>
    <xf numFmtId="0" fontId="1" fillId="0" borderId="5" xfId="0" applyFont="1" applyBorder="1" applyAlignment="1">
      <alignment wrapText="1"/>
    </xf>
    <xf numFmtId="0" fontId="1" fillId="0" borderId="3" xfId="0" applyFont="1" applyBorder="1"/>
    <xf numFmtId="0" fontId="1" fillId="0" borderId="0" xfId="0" applyFont="1"/>
    <xf numFmtId="0" fontId="1" fillId="0" borderId="20" xfId="0" applyFont="1" applyBorder="1"/>
    <xf numFmtId="0" fontId="2" fillId="0" borderId="21" xfId="0" applyFont="1" applyBorder="1" applyAlignment="1">
      <alignment wrapText="1"/>
    </xf>
    <xf numFmtId="0" fontId="1" fillId="0" borderId="22" xfId="0" applyFont="1" applyBorder="1"/>
    <xf numFmtId="0" fontId="1" fillId="0" borderId="0" xfId="0" applyFont="1" applyAlignment="1">
      <alignment horizontal="center"/>
    </xf>
    <xf numFmtId="0" fontId="1" fillId="0" borderId="10" xfId="0" applyFont="1" applyBorder="1"/>
    <xf numFmtId="4" fontId="1" fillId="0" borderId="11" xfId="0" applyNumberFormat="1" applyFont="1" applyBorder="1"/>
    <xf numFmtId="0" fontId="2" fillId="0" borderId="0" xfId="0" applyFont="1"/>
    <xf numFmtId="49" fontId="1" fillId="0" borderId="0" xfId="0" applyNumberFormat="1" applyFont="1" applyAlignment="1">
      <alignment horizontal="center"/>
    </xf>
    <xf numFmtId="0" fontId="2" fillId="0" borderId="19" xfId="0" applyFont="1" applyBorder="1"/>
    <xf numFmtId="0" fontId="2" fillId="0" borderId="7" xfId="0" applyFont="1" applyBorder="1"/>
    <xf numFmtId="4" fontId="2" fillId="0" borderId="12" xfId="0" applyNumberFormat="1" applyFont="1" applyBorder="1"/>
    <xf numFmtId="0" fontId="2" fillId="0" borderId="20" xfId="0" applyFont="1" applyBorder="1"/>
    <xf numFmtId="4" fontId="1" fillId="0" borderId="22" xfId="0" applyNumberFormat="1" applyFont="1" applyBorder="1"/>
    <xf numFmtId="0" fontId="1" fillId="0" borderId="0" xfId="0" applyFont="1" applyAlignment="1">
      <alignment wrapText="1"/>
    </xf>
    <xf numFmtId="0" fontId="2" fillId="0" borderId="0" xfId="0" applyFont="1" applyAlignment="1">
      <alignment wrapText="1"/>
    </xf>
    <xf numFmtId="4" fontId="2" fillId="0" borderId="0" xfId="0" applyNumberFormat="1" applyFont="1"/>
    <xf numFmtId="0" fontId="1" fillId="0" borderId="19" xfId="0" applyFont="1" applyBorder="1"/>
    <xf numFmtId="0" fontId="4" fillId="0" borderId="20" xfId="0" applyFont="1" applyBorder="1"/>
    <xf numFmtId="0" fontId="4" fillId="0" borderId="21" xfId="0" applyFont="1" applyBorder="1" applyAlignment="1">
      <alignment wrapText="1"/>
    </xf>
    <xf numFmtId="0" fontId="4" fillId="0" borderId="21" xfId="0" applyFont="1" applyBorder="1"/>
    <xf numFmtId="0" fontId="4" fillId="0" borderId="22" xfId="0" applyFont="1" applyBorder="1"/>
    <xf numFmtId="0" fontId="4" fillId="0" borderId="0" xfId="0" applyFont="1"/>
    <xf numFmtId="0" fontId="4" fillId="0" borderId="2" xfId="0" applyFont="1" applyBorder="1"/>
    <xf numFmtId="0" fontId="4" fillId="0" borderId="0" xfId="0" applyFont="1" applyAlignment="1">
      <alignment wrapText="1"/>
    </xf>
    <xf numFmtId="0" fontId="4" fillId="0" borderId="1" xfId="0" applyFont="1" applyBorder="1"/>
    <xf numFmtId="0" fontId="5" fillId="0" borderId="2" xfId="0" applyFont="1" applyBorder="1"/>
    <xf numFmtId="0" fontId="5" fillId="0" borderId="0" xfId="0" applyFont="1" applyAlignment="1">
      <alignment wrapText="1"/>
    </xf>
    <xf numFmtId="49" fontId="4" fillId="0" borderId="0" xfId="0" quotePrefix="1" applyNumberFormat="1" applyFont="1"/>
    <xf numFmtId="49" fontId="4" fillId="0" borderId="0" xfId="0" applyNumberFormat="1" applyFont="1"/>
    <xf numFmtId="0" fontId="4" fillId="0" borderId="15" xfId="0" applyFont="1" applyBorder="1"/>
    <xf numFmtId="0" fontId="4" fillId="0" borderId="17" xfId="0" applyFont="1" applyBorder="1" applyAlignment="1">
      <alignment horizontal="justify" vertical="center" wrapText="1"/>
    </xf>
    <xf numFmtId="0" fontId="4" fillId="0" borderId="16" xfId="0" applyFont="1" applyBorder="1"/>
    <xf numFmtId="0" fontId="4" fillId="0" borderId="5" xfId="0" applyFont="1" applyBorder="1"/>
    <xf numFmtId="0" fontId="4" fillId="0" borderId="3" xfId="0" applyFont="1" applyBorder="1"/>
    <xf numFmtId="0" fontId="4" fillId="0" borderId="0" xfId="0" applyFont="1" applyAlignment="1">
      <alignment horizontal="justify" vertical="center" wrapText="1"/>
    </xf>
    <xf numFmtId="0" fontId="5" fillId="0" borderId="15" xfId="0" applyFont="1" applyBorder="1"/>
    <xf numFmtId="0" fontId="5" fillId="0" borderId="0" xfId="0" applyFont="1"/>
    <xf numFmtId="49" fontId="5" fillId="0" borderId="0" xfId="0" applyNumberFormat="1" applyFont="1"/>
    <xf numFmtId="0" fontId="4" fillId="0" borderId="10" xfId="0" applyFont="1" applyBorder="1"/>
    <xf numFmtId="4" fontId="4" fillId="0" borderId="0" xfId="0" applyNumberFormat="1" applyFont="1"/>
    <xf numFmtId="4" fontId="4" fillId="0" borderId="1" xfId="0" applyNumberFormat="1" applyFont="1" applyBorder="1"/>
    <xf numFmtId="0" fontId="5" fillId="0" borderId="16" xfId="0" applyFont="1" applyBorder="1" applyAlignment="1">
      <alignment wrapText="1"/>
    </xf>
    <xf numFmtId="4" fontId="4" fillId="0" borderId="5" xfId="0" applyNumberFormat="1" applyFont="1" applyBorder="1"/>
    <xf numFmtId="4" fontId="4" fillId="0" borderId="3" xfId="0" applyNumberFormat="1" applyFont="1" applyBorder="1"/>
    <xf numFmtId="0" fontId="4" fillId="0" borderId="0" xfId="0" applyFont="1" applyAlignment="1">
      <alignment horizontal="center"/>
    </xf>
    <xf numFmtId="0" fontId="5" fillId="0" borderId="14" xfId="0" applyFont="1" applyBorder="1" applyAlignment="1">
      <alignment wrapText="1"/>
    </xf>
    <xf numFmtId="0" fontId="4" fillId="0" borderId="8" xfId="0" applyFont="1" applyBorder="1"/>
    <xf numFmtId="4" fontId="4" fillId="0" borderId="8" xfId="0" applyNumberFormat="1" applyFont="1" applyBorder="1"/>
    <xf numFmtId="4" fontId="4" fillId="0" borderId="9" xfId="0" applyNumberFormat="1" applyFont="1" applyBorder="1"/>
    <xf numFmtId="0" fontId="5" fillId="0" borderId="5" xfId="0" applyFont="1" applyBorder="1" applyAlignment="1">
      <alignment wrapText="1"/>
    </xf>
    <xf numFmtId="0" fontId="5" fillId="0" borderId="4" xfId="0" applyFont="1" applyBorder="1" applyAlignment="1">
      <alignment wrapText="1"/>
    </xf>
    <xf numFmtId="0" fontId="5" fillId="0" borderId="5" xfId="0" applyFont="1" applyBorder="1"/>
    <xf numFmtId="4" fontId="5" fillId="0" borderId="5" xfId="0" applyNumberFormat="1" applyFont="1" applyBorder="1"/>
    <xf numFmtId="4" fontId="5" fillId="0" borderId="3" xfId="0" applyNumberFormat="1" applyFont="1" applyBorder="1"/>
    <xf numFmtId="0" fontId="4" fillId="0" borderId="18" xfId="0" applyFont="1" applyBorder="1"/>
    <xf numFmtId="49" fontId="5" fillId="0" borderId="0" xfId="0" quotePrefix="1" applyNumberFormat="1" applyFont="1"/>
    <xf numFmtId="4" fontId="5" fillId="0" borderId="0" xfId="0" applyNumberFormat="1" applyFont="1"/>
    <xf numFmtId="4" fontId="5" fillId="0" borderId="1" xfId="0" applyNumberFormat="1" applyFont="1" applyBorder="1"/>
    <xf numFmtId="0" fontId="4" fillId="0" borderId="6" xfId="0" applyFont="1" applyBorder="1" applyAlignment="1">
      <alignment wrapText="1"/>
    </xf>
    <xf numFmtId="0" fontId="4" fillId="0" borderId="6" xfId="0" applyFont="1" applyBorder="1"/>
    <xf numFmtId="4" fontId="4" fillId="0" borderId="6" xfId="0" applyNumberFormat="1" applyFont="1" applyBorder="1"/>
    <xf numFmtId="4" fontId="4" fillId="0" borderId="11" xfId="0" applyNumberFormat="1" applyFont="1" applyBorder="1"/>
    <xf numFmtId="0" fontId="3" fillId="0" borderId="0" xfId="0" applyFont="1"/>
    <xf numFmtId="49" fontId="3" fillId="0" borderId="0" xfId="0" applyNumberFormat="1" applyFont="1"/>
    <xf numFmtId="49" fontId="3" fillId="0" borderId="0" xfId="0" quotePrefix="1" applyNumberFormat="1" applyFont="1"/>
    <xf numFmtId="0" fontId="4" fillId="0" borderId="7" xfId="0" applyFont="1" applyBorder="1" applyAlignment="1">
      <alignment wrapText="1"/>
    </xf>
    <xf numFmtId="0" fontId="4" fillId="0" borderId="7" xfId="0" applyFont="1" applyBorder="1"/>
    <xf numFmtId="4" fontId="4" fillId="0" borderId="7" xfId="0" applyNumberFormat="1" applyFont="1" applyBorder="1"/>
    <xf numFmtId="0" fontId="4" fillId="0" borderId="23" xfId="0" applyFont="1" applyBorder="1"/>
    <xf numFmtId="4" fontId="4" fillId="0" borderId="12" xfId="0" applyNumberFormat="1" applyFont="1" applyBorder="1"/>
    <xf numFmtId="0" fontId="4" fillId="0" borderId="13" xfId="0" applyFont="1" applyBorder="1" applyAlignment="1">
      <alignment wrapText="1"/>
    </xf>
    <xf numFmtId="0" fontId="4" fillId="0" borderId="13" xfId="0" applyFont="1" applyBorder="1"/>
    <xf numFmtId="4" fontId="4" fillId="0" borderId="21" xfId="0" applyNumberFormat="1" applyFont="1" applyBorder="1"/>
    <xf numFmtId="4" fontId="4" fillId="0" borderId="22" xfId="0" applyNumberFormat="1" applyFont="1" applyBorder="1"/>
    <xf numFmtId="0" fontId="5" fillId="0" borderId="16" xfId="0" applyFont="1" applyBorder="1"/>
    <xf numFmtId="0" fontId="5" fillId="0" borderId="3" xfId="0" applyFont="1" applyBorder="1"/>
    <xf numFmtId="0" fontId="4" fillId="0" borderId="24" xfId="0" applyFont="1" applyBorder="1"/>
    <xf numFmtId="0" fontId="4" fillId="0" borderId="14" xfId="0" applyFont="1" applyBorder="1"/>
    <xf numFmtId="0" fontId="4" fillId="0" borderId="9" xfId="0" applyFont="1" applyBorder="1"/>
    <xf numFmtId="0" fontId="4" fillId="0" borderId="19" xfId="0" applyFont="1" applyBorder="1"/>
    <xf numFmtId="0" fontId="3" fillId="0" borderId="17" xfId="0" applyFont="1" applyBorder="1" applyAlignment="1">
      <alignment wrapText="1"/>
    </xf>
    <xf numFmtId="0" fontId="3" fillId="0" borderId="17" xfId="0" applyFont="1" applyBorder="1" applyAlignment="1">
      <alignment horizontal="center"/>
    </xf>
    <xf numFmtId="0" fontId="3" fillId="0" borderId="17" xfId="0" applyFont="1" applyBorder="1"/>
    <xf numFmtId="4" fontId="3" fillId="0" borderId="17" xfId="0" applyNumberFormat="1" applyFont="1" applyBorder="1"/>
    <xf numFmtId="4" fontId="3" fillId="0" borderId="25" xfId="0" applyNumberFormat="1" applyFont="1" applyBorder="1"/>
    <xf numFmtId="0" fontId="3" fillId="0" borderId="21" xfId="0" applyFont="1" applyBorder="1" applyAlignment="1">
      <alignment horizontal="center"/>
    </xf>
    <xf numFmtId="0" fontId="3" fillId="0" borderId="7" xfId="0" applyFont="1" applyBorder="1" applyAlignment="1">
      <alignment horizontal="center"/>
    </xf>
    <xf numFmtId="0" fontId="4" fillId="0" borderId="26" xfId="0" applyFont="1" applyBorder="1"/>
    <xf numFmtId="0" fontId="4" fillId="0" borderId="27" xfId="0" applyFont="1" applyBorder="1" applyAlignment="1">
      <alignment wrapText="1"/>
    </xf>
    <xf numFmtId="0" fontId="4" fillId="0" borderId="27" xfId="0" applyFont="1" applyBorder="1"/>
    <xf numFmtId="4" fontId="4" fillId="0" borderId="27" xfId="0" applyNumberFormat="1" applyFont="1" applyBorder="1"/>
    <xf numFmtId="4" fontId="4" fillId="0" borderId="28" xfId="0" applyNumberFormat="1" applyFont="1" applyBorder="1"/>
    <xf numFmtId="0" fontId="4" fillId="0" borderId="17" xfId="0" applyFont="1" applyBorder="1" applyAlignment="1">
      <alignment wrapText="1"/>
    </xf>
    <xf numFmtId="0" fontId="4" fillId="0" borderId="17" xfId="0" applyFont="1" applyBorder="1"/>
    <xf numFmtId="4" fontId="4" fillId="0" borderId="17" xfId="0" applyNumberFormat="1" applyFont="1" applyBorder="1"/>
    <xf numFmtId="4" fontId="4" fillId="0" borderId="25" xfId="0" applyNumberFormat="1" applyFont="1" applyBorder="1"/>
    <xf numFmtId="0" fontId="5" fillId="0" borderId="18" xfId="0" applyFont="1" applyBorder="1"/>
    <xf numFmtId="0" fontId="4" fillId="0" borderId="27" xfId="0" applyFont="1" applyFill="1" applyBorder="1" applyAlignment="1">
      <alignment wrapText="1"/>
    </xf>
    <xf numFmtId="0" fontId="4" fillId="0" borderId="6"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11"/>
  <sheetViews>
    <sheetView tabSelected="1" view="pageBreakPreview" topLeftCell="A106" zoomScale="115" zoomScaleNormal="115" zoomScaleSheetLayoutView="115" workbookViewId="0">
      <selection activeCell="A106" sqref="A106"/>
    </sheetView>
  </sheetViews>
  <sheetFormatPr defaultColWidth="8.7265625" defaultRowHeight="12.5" x14ac:dyDescent="0.25"/>
  <cols>
    <col min="1" max="1" width="14.26953125" style="2" customWidth="1"/>
    <col min="2" max="2" width="43.1796875" style="3" customWidth="1"/>
    <col min="3" max="3" width="8.26953125" style="2" bestFit="1" customWidth="1"/>
    <col min="4" max="4" width="7.1796875" style="2" bestFit="1" customWidth="1"/>
    <col min="5" max="6" width="11.453125" style="2" bestFit="1" customWidth="1"/>
    <col min="7" max="7" width="8.7265625" style="2"/>
    <col min="8" max="8" width="12.453125" style="2" bestFit="1" customWidth="1"/>
    <col min="9" max="9" width="7.54296875" style="2" bestFit="1" customWidth="1"/>
    <col min="10" max="10" width="13.54296875" style="2" bestFit="1" customWidth="1"/>
    <col min="11" max="11" width="7.453125" style="2" bestFit="1" customWidth="1"/>
    <col min="12" max="16384" width="8.7265625" style="2"/>
  </cols>
  <sheetData>
    <row r="1" spans="1:13" s="30" customFormat="1" x14ac:dyDescent="0.25">
      <c r="A1" s="26" t="s">
        <v>0</v>
      </c>
      <c r="B1" s="27" t="s">
        <v>1</v>
      </c>
      <c r="C1" s="28" t="s">
        <v>38</v>
      </c>
      <c r="D1" s="28" t="s">
        <v>39</v>
      </c>
      <c r="E1" s="28" t="s">
        <v>40</v>
      </c>
      <c r="F1" s="29" t="s">
        <v>2</v>
      </c>
      <c r="H1" s="30" t="s">
        <v>28</v>
      </c>
      <c r="I1" s="30" t="s">
        <v>29</v>
      </c>
      <c r="J1" s="30" t="s">
        <v>30</v>
      </c>
      <c r="K1" s="30" t="s">
        <v>37</v>
      </c>
    </row>
    <row r="2" spans="1:13" s="30" customFormat="1" x14ac:dyDescent="0.25">
      <c r="A2" s="31"/>
      <c r="B2" s="32"/>
      <c r="F2" s="33"/>
    </row>
    <row r="3" spans="1:13" s="30" customFormat="1" ht="13" x14ac:dyDescent="0.3">
      <c r="A3" s="34" t="str">
        <f>CONCATENATE(H3,"-",I3)</f>
        <v>1196-1000</v>
      </c>
      <c r="B3" s="35" t="s">
        <v>3</v>
      </c>
      <c r="F3" s="33"/>
      <c r="H3" s="36" t="s">
        <v>146</v>
      </c>
      <c r="I3" s="37" t="s">
        <v>52</v>
      </c>
    </row>
    <row r="4" spans="1:13" s="30" customFormat="1" ht="13" thickBot="1" x14ac:dyDescent="0.3">
      <c r="A4" s="31"/>
      <c r="B4" s="32"/>
      <c r="F4" s="33"/>
    </row>
    <row r="5" spans="1:13" s="30" customFormat="1" ht="138" thickBot="1" x14ac:dyDescent="0.3">
      <c r="A5" s="38" t="str">
        <f>CONCATENATE(H5,"-",I5)</f>
        <v>1196-1005</v>
      </c>
      <c r="B5" s="39" t="s">
        <v>27</v>
      </c>
      <c r="C5" s="40"/>
      <c r="D5" s="41"/>
      <c r="E5" s="41"/>
      <c r="F5" s="42"/>
      <c r="H5" s="36" t="s">
        <v>146</v>
      </c>
      <c r="I5" s="37" t="s">
        <v>53</v>
      </c>
      <c r="J5" s="37"/>
      <c r="K5" s="37"/>
    </row>
    <row r="6" spans="1:13" s="30" customFormat="1" ht="13" thickBot="1" x14ac:dyDescent="0.3">
      <c r="A6" s="31"/>
      <c r="B6" s="43"/>
      <c r="F6" s="33"/>
      <c r="H6" s="36"/>
    </row>
    <row r="7" spans="1:13" s="45" customFormat="1" ht="13.5" thickBot="1" x14ac:dyDescent="0.35">
      <c r="A7" s="44" t="str">
        <f>CONCATENATE(H7,"-",I7)</f>
        <v>1196-1100</v>
      </c>
      <c r="B7" s="83" t="s">
        <v>4</v>
      </c>
      <c r="C7" s="60"/>
      <c r="D7" s="60"/>
      <c r="E7" s="60"/>
      <c r="F7" s="84"/>
      <c r="H7" s="36" t="s">
        <v>146</v>
      </c>
      <c r="I7" s="46" t="s">
        <v>54</v>
      </c>
      <c r="J7" s="46"/>
    </row>
    <row r="8" spans="1:13" s="30" customFormat="1" ht="13" thickBot="1" x14ac:dyDescent="0.3">
      <c r="A8" s="31"/>
      <c r="B8" s="32"/>
      <c r="F8" s="33"/>
      <c r="H8" s="36"/>
    </row>
    <row r="9" spans="1:13" s="30" customFormat="1" ht="312.5" x14ac:dyDescent="0.25">
      <c r="A9" s="26"/>
      <c r="B9" s="27" t="s">
        <v>122</v>
      </c>
      <c r="C9" s="86"/>
      <c r="D9" s="55"/>
      <c r="E9" s="55"/>
      <c r="F9" s="87"/>
      <c r="H9" s="36"/>
      <c r="I9" s="37"/>
      <c r="J9" s="37"/>
      <c r="L9" s="37"/>
      <c r="M9" s="37"/>
    </row>
    <row r="10" spans="1:13" s="30" customFormat="1" ht="50.5" thickBot="1" x14ac:dyDescent="0.3">
      <c r="A10" s="88" t="str">
        <f>CONCATENATE(H10,"-",I10)</f>
        <v>1196-1105</v>
      </c>
      <c r="B10" s="74" t="s">
        <v>123</v>
      </c>
      <c r="C10" s="75" t="s">
        <v>31</v>
      </c>
      <c r="D10" s="75">
        <v>1</v>
      </c>
      <c r="E10" s="76">
        <v>1250000</v>
      </c>
      <c r="F10" s="78">
        <f>E10*D10</f>
        <v>1250000</v>
      </c>
      <c r="H10" s="36" t="s">
        <v>146</v>
      </c>
      <c r="I10" s="37" t="s">
        <v>61</v>
      </c>
      <c r="J10" s="37"/>
    </row>
    <row r="11" spans="1:13" s="30" customFormat="1" ht="13" thickBot="1" x14ac:dyDescent="0.3">
      <c r="A11" s="85"/>
      <c r="B11" s="32"/>
      <c r="E11" s="48"/>
      <c r="F11" s="49"/>
      <c r="H11" s="36"/>
    </row>
    <row r="12" spans="1:13" s="30" customFormat="1" ht="13.5" thickBot="1" x14ac:dyDescent="0.35">
      <c r="A12" s="44" t="str">
        <f>CONCATENATE(H12,"-",I12)</f>
        <v>1196-1200</v>
      </c>
      <c r="B12" s="50" t="s">
        <v>5</v>
      </c>
      <c r="C12" s="41"/>
      <c r="D12" s="41"/>
      <c r="E12" s="51"/>
      <c r="F12" s="52"/>
      <c r="H12" s="36" t="s">
        <v>146</v>
      </c>
      <c r="I12" s="37" t="s">
        <v>56</v>
      </c>
      <c r="J12" s="37"/>
    </row>
    <row r="13" spans="1:13" s="30" customFormat="1" ht="13.5" thickBot="1" x14ac:dyDescent="0.35">
      <c r="A13" s="31"/>
      <c r="B13" s="35"/>
      <c r="E13" s="48"/>
      <c r="F13" s="49"/>
      <c r="H13" s="36"/>
    </row>
    <row r="14" spans="1:13" s="71" customFormat="1" ht="38" thickBot="1" x14ac:dyDescent="0.3">
      <c r="A14" s="38" t="str">
        <f>CONCATENATE(H14,"-",I14)</f>
        <v>1196-1205</v>
      </c>
      <c r="B14" s="89" t="s">
        <v>124</v>
      </c>
      <c r="C14" s="90" t="s">
        <v>43</v>
      </c>
      <c r="D14" s="91">
        <v>1</v>
      </c>
      <c r="E14" s="92">
        <v>37500</v>
      </c>
      <c r="F14" s="93">
        <f t="shared" ref="F14" si="0">E14*D14</f>
        <v>37500</v>
      </c>
      <c r="H14" s="36" t="s">
        <v>146</v>
      </c>
      <c r="I14" s="72" t="s">
        <v>62</v>
      </c>
      <c r="J14" s="72"/>
    </row>
    <row r="15" spans="1:13" s="30" customFormat="1" ht="13" thickBot="1" x14ac:dyDescent="0.3">
      <c r="A15" s="31"/>
      <c r="B15" s="32"/>
      <c r="C15" s="53"/>
      <c r="E15" s="48"/>
      <c r="F15" s="49"/>
      <c r="H15" s="36"/>
    </row>
    <row r="16" spans="1:13" s="30" customFormat="1" ht="13.5" thickBot="1" x14ac:dyDescent="0.35">
      <c r="A16" s="44" t="str">
        <f>CONCATENATE(H16,"-",I16)</f>
        <v>1196-1300</v>
      </c>
      <c r="B16" s="54" t="s">
        <v>7</v>
      </c>
      <c r="C16" s="55"/>
      <c r="D16" s="55"/>
      <c r="E16" s="56"/>
      <c r="F16" s="57"/>
      <c r="H16" s="36" t="s">
        <v>146</v>
      </c>
      <c r="I16" s="37" t="s">
        <v>57</v>
      </c>
      <c r="J16" s="37"/>
    </row>
    <row r="17" spans="1:10" s="30" customFormat="1" ht="13.5" thickBot="1" x14ac:dyDescent="0.35">
      <c r="A17" s="31"/>
      <c r="B17" s="35"/>
      <c r="E17" s="48"/>
      <c r="F17" s="49"/>
      <c r="H17" s="36"/>
    </row>
    <row r="18" spans="1:10" s="30" customFormat="1" ht="37.5" x14ac:dyDescent="0.25">
      <c r="A18" s="26" t="str">
        <f t="shared" ref="A18:A19" si="1">CONCATENATE(H18,"-",I18)</f>
        <v>1196-1305</v>
      </c>
      <c r="B18" s="27" t="s">
        <v>129</v>
      </c>
      <c r="C18" s="94" t="s">
        <v>43</v>
      </c>
      <c r="D18" s="28">
        <v>1</v>
      </c>
      <c r="E18" s="81">
        <v>187500</v>
      </c>
      <c r="F18" s="82">
        <f t="shared" ref="F18:F19" si="2">E18*D18</f>
        <v>187500</v>
      </c>
      <c r="H18" s="36" t="s">
        <v>146</v>
      </c>
      <c r="I18" s="37" t="s">
        <v>63</v>
      </c>
      <c r="J18" s="37"/>
    </row>
    <row r="19" spans="1:10" s="30" customFormat="1" ht="38" thickBot="1" x14ac:dyDescent="0.3">
      <c r="A19" s="88" t="str">
        <f t="shared" si="1"/>
        <v>1196-1310</v>
      </c>
      <c r="B19" s="74" t="s">
        <v>145</v>
      </c>
      <c r="C19" s="95" t="s">
        <v>43</v>
      </c>
      <c r="D19" s="75">
        <v>1</v>
      </c>
      <c r="E19" s="76">
        <v>13500</v>
      </c>
      <c r="F19" s="78">
        <f t="shared" si="2"/>
        <v>13500</v>
      </c>
      <c r="H19" s="36" t="s">
        <v>146</v>
      </c>
      <c r="I19" s="37" t="s">
        <v>64</v>
      </c>
      <c r="J19" s="37"/>
    </row>
    <row r="20" spans="1:10" s="30" customFormat="1" ht="13.5" thickBot="1" x14ac:dyDescent="0.35">
      <c r="A20" s="31"/>
      <c r="B20" s="35"/>
      <c r="E20" s="48"/>
      <c r="F20" s="49"/>
      <c r="H20" s="36"/>
    </row>
    <row r="21" spans="1:10" s="30" customFormat="1" ht="13.5" thickBot="1" x14ac:dyDescent="0.35">
      <c r="A21" s="44" t="str">
        <f>CONCATENATE(H21,"-",I21)</f>
        <v>1196-1400</v>
      </c>
      <c r="B21" s="58" t="s">
        <v>8</v>
      </c>
      <c r="C21" s="41"/>
      <c r="D21" s="41"/>
      <c r="E21" s="51"/>
      <c r="F21" s="52"/>
      <c r="H21" s="36" t="s">
        <v>146</v>
      </c>
      <c r="I21" s="37" t="s">
        <v>58</v>
      </c>
      <c r="J21" s="37"/>
    </row>
    <row r="22" spans="1:10" s="30" customFormat="1" ht="13.5" thickBot="1" x14ac:dyDescent="0.35">
      <c r="A22" s="31"/>
      <c r="B22" s="35"/>
      <c r="E22" s="48"/>
      <c r="F22" s="49"/>
      <c r="H22" s="36"/>
    </row>
    <row r="23" spans="1:10" s="71" customFormat="1" ht="25.5" thickBot="1" x14ac:dyDescent="0.3">
      <c r="A23" s="38" t="str">
        <f>CONCATENATE(H23,"-",I23)</f>
        <v>1196-1405</v>
      </c>
      <c r="B23" s="89" t="s">
        <v>130</v>
      </c>
      <c r="C23" s="91" t="s">
        <v>43</v>
      </c>
      <c r="D23" s="91">
        <v>1</v>
      </c>
      <c r="E23" s="92">
        <v>5000</v>
      </c>
      <c r="F23" s="93">
        <f t="shared" ref="F23" si="3">E23*D23</f>
        <v>5000</v>
      </c>
      <c r="H23" s="73" t="s">
        <v>146</v>
      </c>
      <c r="I23" s="72" t="s">
        <v>65</v>
      </c>
      <c r="J23" s="72"/>
    </row>
    <row r="24" spans="1:10" s="30" customFormat="1" ht="13" thickBot="1" x14ac:dyDescent="0.3">
      <c r="A24" s="31"/>
      <c r="B24" s="32"/>
      <c r="E24" s="48"/>
      <c r="F24" s="49"/>
      <c r="H24" s="36"/>
    </row>
    <row r="25" spans="1:10" s="30" customFormat="1" ht="13.5" thickBot="1" x14ac:dyDescent="0.35">
      <c r="A25" s="44" t="str">
        <f>CONCATENATE(H25,"-",I25)</f>
        <v>1196-1500</v>
      </c>
      <c r="B25" s="50" t="s">
        <v>9</v>
      </c>
      <c r="C25" s="41"/>
      <c r="D25" s="41"/>
      <c r="E25" s="51"/>
      <c r="F25" s="52"/>
      <c r="H25" s="36" t="s">
        <v>146</v>
      </c>
      <c r="I25" s="37" t="s">
        <v>59</v>
      </c>
      <c r="J25" s="37"/>
    </row>
    <row r="26" spans="1:10" s="30" customFormat="1" ht="13.5" thickBot="1" x14ac:dyDescent="0.35">
      <c r="A26" s="31"/>
      <c r="B26" s="35"/>
      <c r="E26" s="48"/>
      <c r="F26" s="49"/>
      <c r="H26" s="36"/>
    </row>
    <row r="27" spans="1:10" s="30" customFormat="1" ht="88" thickBot="1" x14ac:dyDescent="0.3">
      <c r="A27" s="38" t="str">
        <f>CONCATENATE(H27,"-",I27)</f>
        <v>1196-1510</v>
      </c>
      <c r="B27" s="27" t="s">
        <v>55</v>
      </c>
      <c r="C27" s="28" t="s">
        <v>10</v>
      </c>
      <c r="D27" s="28">
        <v>132</v>
      </c>
      <c r="E27" s="81">
        <v>975</v>
      </c>
      <c r="F27" s="82">
        <f t="shared" ref="F27:F29" si="4">E27*D27</f>
        <v>128700</v>
      </c>
      <c r="H27" s="36" t="s">
        <v>146</v>
      </c>
      <c r="I27" s="37" t="s">
        <v>66</v>
      </c>
      <c r="J27" s="37"/>
    </row>
    <row r="28" spans="1:10" s="30" customFormat="1" ht="100.5" thickBot="1" x14ac:dyDescent="0.3">
      <c r="A28" s="38" t="str">
        <f>CONCATENATE(H28,"-",I28)</f>
        <v>1196-1520</v>
      </c>
      <c r="B28" s="79" t="s">
        <v>134</v>
      </c>
      <c r="C28" s="80" t="s">
        <v>43</v>
      </c>
      <c r="D28" s="68">
        <v>3</v>
      </c>
      <c r="E28" s="69">
        <v>22500</v>
      </c>
      <c r="F28" s="70">
        <f t="shared" si="4"/>
        <v>67500</v>
      </c>
      <c r="H28" s="36" t="s">
        <v>146</v>
      </c>
      <c r="I28" s="37" t="s">
        <v>67</v>
      </c>
      <c r="J28" s="37"/>
    </row>
    <row r="29" spans="1:10" s="30" customFormat="1" ht="138" thickBot="1" x14ac:dyDescent="0.3">
      <c r="A29" s="38" t="str">
        <f>CONCATENATE(H29,"-",I29)</f>
        <v>1196-1525</v>
      </c>
      <c r="B29" s="74" t="s">
        <v>133</v>
      </c>
      <c r="C29" s="75" t="s">
        <v>43</v>
      </c>
      <c r="D29" s="75">
        <v>6</v>
      </c>
      <c r="E29" s="76">
        <v>22500</v>
      </c>
      <c r="F29" s="78">
        <f t="shared" si="4"/>
        <v>135000</v>
      </c>
      <c r="H29" s="36" t="s">
        <v>146</v>
      </c>
      <c r="I29" s="37" t="s">
        <v>68</v>
      </c>
      <c r="J29" s="37"/>
    </row>
    <row r="30" spans="1:10" s="30" customFormat="1" ht="13" thickBot="1" x14ac:dyDescent="0.3">
      <c r="A30" s="96"/>
      <c r="B30" s="32"/>
      <c r="E30" s="48"/>
      <c r="F30" s="49"/>
      <c r="H30" s="36"/>
      <c r="I30" s="37"/>
      <c r="J30" s="37"/>
    </row>
    <row r="31" spans="1:10" s="30" customFormat="1" ht="13.5" thickBot="1" x14ac:dyDescent="0.35">
      <c r="A31" s="44" t="str">
        <f>CONCATENATE(H31,"-",I31)</f>
        <v>1196-1600</v>
      </c>
      <c r="B31" s="59" t="s">
        <v>141</v>
      </c>
      <c r="C31" s="60"/>
      <c r="D31" s="60"/>
      <c r="E31" s="61"/>
      <c r="F31" s="62"/>
      <c r="H31" s="36" t="s">
        <v>146</v>
      </c>
      <c r="I31" s="37" t="s">
        <v>60</v>
      </c>
      <c r="J31" s="37"/>
    </row>
    <row r="32" spans="1:10" s="30" customFormat="1" ht="13" thickBot="1" x14ac:dyDescent="0.3">
      <c r="A32" s="31"/>
      <c r="B32" s="32"/>
      <c r="E32" s="48"/>
      <c r="F32" s="49"/>
      <c r="H32" s="36" t="s">
        <v>146</v>
      </c>
      <c r="I32" s="37" t="s">
        <v>69</v>
      </c>
      <c r="J32" s="37"/>
    </row>
    <row r="33" spans="1:10" s="30" customFormat="1" ht="38" thickBot="1" x14ac:dyDescent="0.3">
      <c r="A33" s="38" t="str">
        <f>CONCATENATE(H33,"-",I33)</f>
        <v>1196-1605</v>
      </c>
      <c r="B33" s="27" t="s">
        <v>142</v>
      </c>
      <c r="C33" s="28" t="s">
        <v>43</v>
      </c>
      <c r="D33" s="28">
        <v>1</v>
      </c>
      <c r="E33" s="81">
        <v>47500</v>
      </c>
      <c r="F33" s="82">
        <f t="shared" ref="F33" si="5">E33*D33</f>
        <v>47500</v>
      </c>
      <c r="H33" s="36" t="s">
        <v>146</v>
      </c>
      <c r="I33" s="37" t="s">
        <v>69</v>
      </c>
      <c r="J33" s="37"/>
    </row>
    <row r="34" spans="1:10" s="30" customFormat="1" ht="38" thickBot="1" x14ac:dyDescent="0.3">
      <c r="A34" s="38" t="str">
        <f>CONCATENATE(H34,"-",I34)</f>
        <v>1196-1610</v>
      </c>
      <c r="B34" s="74" t="s">
        <v>143</v>
      </c>
      <c r="C34" s="75" t="s">
        <v>43</v>
      </c>
      <c r="D34" s="75">
        <v>1</v>
      </c>
      <c r="E34" s="76">
        <v>42500</v>
      </c>
      <c r="F34" s="78">
        <f t="shared" ref="F34" si="6">E34*D34</f>
        <v>42500</v>
      </c>
      <c r="H34" s="36" t="s">
        <v>146</v>
      </c>
      <c r="I34" s="37" t="s">
        <v>70</v>
      </c>
      <c r="J34" s="37"/>
    </row>
    <row r="35" spans="1:10" s="30" customFormat="1" ht="13" thickBot="1" x14ac:dyDescent="0.3">
      <c r="A35" s="96"/>
      <c r="B35" s="32"/>
      <c r="E35" s="48"/>
      <c r="F35" s="49"/>
      <c r="H35" s="36"/>
    </row>
    <row r="36" spans="1:10" s="45" customFormat="1" ht="13.5" thickBot="1" x14ac:dyDescent="0.35">
      <c r="A36" s="44" t="str">
        <f>CONCATENATE(H36,"-",I36)</f>
        <v>1196-1700</v>
      </c>
      <c r="B36" s="59" t="s">
        <v>11</v>
      </c>
      <c r="C36" s="60"/>
      <c r="D36" s="60"/>
      <c r="E36" s="61"/>
      <c r="F36" s="62"/>
      <c r="H36" s="36" t="s">
        <v>146</v>
      </c>
      <c r="I36" s="37">
        <v>1700</v>
      </c>
      <c r="J36" s="37"/>
    </row>
    <row r="37" spans="1:10" s="30" customFormat="1" ht="13" thickBot="1" x14ac:dyDescent="0.3">
      <c r="A37" s="31"/>
      <c r="B37" s="32"/>
      <c r="E37" s="48"/>
      <c r="F37" s="49"/>
      <c r="H37" s="36"/>
    </row>
    <row r="38" spans="1:10" s="30" customFormat="1" ht="13" thickBot="1" x14ac:dyDescent="0.3">
      <c r="A38" s="38" t="str">
        <f>CONCATENATE(H38,"-",I38)</f>
        <v>1196-1705</v>
      </c>
      <c r="B38" s="27" t="s">
        <v>12</v>
      </c>
      <c r="C38" s="28" t="s">
        <v>10</v>
      </c>
      <c r="D38" s="28">
        <v>3</v>
      </c>
      <c r="E38" s="81">
        <v>3500</v>
      </c>
      <c r="F38" s="82">
        <f t="shared" ref="F38:F40" si="7">E38*D38</f>
        <v>10500</v>
      </c>
      <c r="H38" s="36" t="s">
        <v>146</v>
      </c>
      <c r="I38" s="37">
        <v>1705</v>
      </c>
      <c r="J38" s="37"/>
    </row>
    <row r="39" spans="1:10" s="30" customFormat="1" ht="13" thickBot="1" x14ac:dyDescent="0.3">
      <c r="A39" s="38" t="str">
        <f>CONCATENATE(H39,"-",I39)</f>
        <v>1196-1710</v>
      </c>
      <c r="B39" s="67" t="s">
        <v>135</v>
      </c>
      <c r="C39" s="107" t="s">
        <v>43</v>
      </c>
      <c r="D39" s="107">
        <v>1</v>
      </c>
      <c r="E39" s="69">
        <v>3500</v>
      </c>
      <c r="F39" s="70">
        <f t="shared" ref="F39" si="8">E39*D39</f>
        <v>3500</v>
      </c>
      <c r="H39" s="36" t="s">
        <v>146</v>
      </c>
      <c r="I39" s="37">
        <v>1710</v>
      </c>
      <c r="J39" s="37"/>
    </row>
    <row r="40" spans="1:10" s="30" customFormat="1" ht="13" thickBot="1" x14ac:dyDescent="0.3">
      <c r="A40" s="38" t="str">
        <f>CONCATENATE(H40,"-",I40)</f>
        <v>1196-1715</v>
      </c>
      <c r="B40" s="74" t="s">
        <v>13</v>
      </c>
      <c r="C40" s="75" t="s">
        <v>10</v>
      </c>
      <c r="D40" s="75">
        <v>1</v>
      </c>
      <c r="E40" s="76">
        <v>4000</v>
      </c>
      <c r="F40" s="78">
        <f t="shared" si="7"/>
        <v>4000</v>
      </c>
      <c r="H40" s="36" t="s">
        <v>146</v>
      </c>
      <c r="I40" s="37">
        <v>1715</v>
      </c>
      <c r="J40" s="37"/>
    </row>
    <row r="41" spans="1:10" s="30" customFormat="1" ht="13" thickBot="1" x14ac:dyDescent="0.3">
      <c r="A41" s="31"/>
      <c r="B41" s="32"/>
      <c r="E41" s="48"/>
      <c r="F41" s="49"/>
      <c r="H41" s="36"/>
    </row>
    <row r="42" spans="1:10" s="30" customFormat="1" ht="13.5" thickBot="1" x14ac:dyDescent="0.35">
      <c r="A42" s="44" t="str">
        <f>CONCATENATE(H42,"-",I42)</f>
        <v>1196-1800</v>
      </c>
      <c r="B42" s="54" t="s">
        <v>41</v>
      </c>
      <c r="C42" s="55"/>
      <c r="D42" s="55"/>
      <c r="E42" s="56"/>
      <c r="F42" s="57"/>
      <c r="H42" s="36" t="s">
        <v>146</v>
      </c>
      <c r="I42" s="37">
        <v>1800</v>
      </c>
      <c r="J42" s="37"/>
    </row>
    <row r="43" spans="1:10" s="30" customFormat="1" ht="13.5" thickBot="1" x14ac:dyDescent="0.35">
      <c r="A43" s="31"/>
      <c r="B43" s="35"/>
      <c r="E43" s="48"/>
      <c r="F43" s="49"/>
      <c r="H43" s="36"/>
    </row>
    <row r="44" spans="1:10" s="30" customFormat="1" x14ac:dyDescent="0.25">
      <c r="A44" s="26" t="str">
        <f>CONCATENATE(H44,"-",I44)</f>
        <v>1196-1805</v>
      </c>
      <c r="B44" s="27" t="s">
        <v>71</v>
      </c>
      <c r="C44" s="28" t="s">
        <v>6</v>
      </c>
      <c r="D44" s="28">
        <v>755</v>
      </c>
      <c r="E44" s="81">
        <v>575</v>
      </c>
      <c r="F44" s="82">
        <f t="shared" ref="F44:F45" si="9">E44*D44</f>
        <v>434125</v>
      </c>
      <c r="H44" s="36" t="s">
        <v>146</v>
      </c>
      <c r="I44" s="37">
        <v>1805</v>
      </c>
      <c r="J44" s="37"/>
    </row>
    <row r="45" spans="1:10" s="30" customFormat="1" x14ac:dyDescent="0.25">
      <c r="A45" s="47" t="str">
        <f>CONCATENATE(H45,"-",I45)</f>
        <v>1196-1815</v>
      </c>
      <c r="B45" s="67" t="s">
        <v>112</v>
      </c>
      <c r="C45" s="68" t="s">
        <v>15</v>
      </c>
      <c r="D45" s="68">
        <v>325</v>
      </c>
      <c r="E45" s="69">
        <v>115</v>
      </c>
      <c r="F45" s="70">
        <f t="shared" si="9"/>
        <v>37375</v>
      </c>
      <c r="H45" s="36" t="s">
        <v>146</v>
      </c>
      <c r="I45" s="37">
        <v>1815</v>
      </c>
      <c r="J45" s="37"/>
    </row>
    <row r="46" spans="1:10" s="30" customFormat="1" x14ac:dyDescent="0.25">
      <c r="A46" s="47" t="str">
        <f>CONCATENATE(H46,"-",I46)</f>
        <v>1196-1820</v>
      </c>
      <c r="B46" s="67" t="s">
        <v>113</v>
      </c>
      <c r="C46" s="68" t="s">
        <v>10</v>
      </c>
      <c r="D46" s="68">
        <v>9</v>
      </c>
      <c r="E46" s="69">
        <v>9750</v>
      </c>
      <c r="F46" s="70">
        <f t="shared" ref="F46" si="10">E46*D46</f>
        <v>87750</v>
      </c>
      <c r="H46" s="36" t="s">
        <v>146</v>
      </c>
      <c r="I46" s="37">
        <v>1820</v>
      </c>
      <c r="J46" s="37"/>
    </row>
    <row r="47" spans="1:10" s="30" customFormat="1" ht="13" thickBot="1" x14ac:dyDescent="0.3">
      <c r="A47" s="88" t="str">
        <f>CONCATENATE(H47,"-",I47)</f>
        <v>1196-1825</v>
      </c>
      <c r="B47" s="74" t="s">
        <v>114</v>
      </c>
      <c r="C47" s="75" t="s">
        <v>10</v>
      </c>
      <c r="D47" s="75">
        <v>3</v>
      </c>
      <c r="E47" s="76">
        <v>9750</v>
      </c>
      <c r="F47" s="78">
        <f t="shared" ref="F47" si="11">E47*D47</f>
        <v>29250</v>
      </c>
      <c r="H47" s="36" t="s">
        <v>146</v>
      </c>
      <c r="I47" s="37">
        <v>1825</v>
      </c>
      <c r="J47" s="37"/>
    </row>
    <row r="48" spans="1:10" s="30" customFormat="1" ht="13" thickBot="1" x14ac:dyDescent="0.3">
      <c r="A48" s="31"/>
      <c r="B48" s="32"/>
      <c r="E48" s="48"/>
      <c r="F48" s="49"/>
      <c r="H48" s="36"/>
    </row>
    <row r="49" spans="1:10" s="45" customFormat="1" ht="13.5" thickBot="1" x14ac:dyDescent="0.35">
      <c r="A49" s="44" t="str">
        <f>CONCATENATE(H49,"-",I49)</f>
        <v>1196-1900</v>
      </c>
      <c r="B49" s="60" t="s">
        <v>14</v>
      </c>
      <c r="C49" s="60"/>
      <c r="D49" s="60"/>
      <c r="E49" s="61"/>
      <c r="F49" s="62"/>
      <c r="G49" s="30"/>
      <c r="H49" s="36" t="s">
        <v>146</v>
      </c>
      <c r="I49" s="37" t="s">
        <v>139</v>
      </c>
    </row>
    <row r="50" spans="1:10" s="30" customFormat="1" ht="13" thickBot="1" x14ac:dyDescent="0.3">
      <c r="A50" s="31"/>
      <c r="B50" s="32"/>
      <c r="E50" s="48"/>
      <c r="F50" s="49"/>
      <c r="H50" s="36"/>
    </row>
    <row r="51" spans="1:10" s="30" customFormat="1" ht="63.5" thickBot="1" x14ac:dyDescent="0.35">
      <c r="A51" s="38" t="str">
        <f>CONCATENATE(H51,"-",I51)</f>
        <v>1196-1905</v>
      </c>
      <c r="B51" s="74" t="s">
        <v>78</v>
      </c>
      <c r="C51" s="75" t="s">
        <v>43</v>
      </c>
      <c r="D51" s="75">
        <v>1</v>
      </c>
      <c r="E51" s="76">
        <v>225</v>
      </c>
      <c r="F51" s="70">
        <f t="shared" ref="F51" si="12">E51*D51</f>
        <v>225</v>
      </c>
      <c r="H51" s="36" t="s">
        <v>146</v>
      </c>
      <c r="I51" s="37" t="s">
        <v>140</v>
      </c>
      <c r="J51" s="45"/>
    </row>
    <row r="52" spans="1:10" s="30" customFormat="1" ht="13.5" thickBot="1" x14ac:dyDescent="0.35">
      <c r="A52" s="31"/>
      <c r="B52" s="32"/>
      <c r="E52" s="48"/>
      <c r="F52" s="49"/>
      <c r="H52" s="36"/>
      <c r="I52" s="37"/>
      <c r="J52" s="45"/>
    </row>
    <row r="53" spans="1:10" s="30" customFormat="1" ht="13.5" thickBot="1" x14ac:dyDescent="0.35">
      <c r="A53" s="44" t="str">
        <f>CONCATENATE(H53,"-",I53)</f>
        <v>1196-2000</v>
      </c>
      <c r="B53" s="58" t="s">
        <v>16</v>
      </c>
      <c r="C53" s="41"/>
      <c r="D53" s="41"/>
      <c r="E53" s="51"/>
      <c r="F53" s="52"/>
      <c r="H53" s="36" t="s">
        <v>146</v>
      </c>
      <c r="I53" s="37" t="s">
        <v>72</v>
      </c>
    </row>
    <row r="54" spans="1:10" s="30" customFormat="1" ht="13.5" thickBot="1" x14ac:dyDescent="0.35">
      <c r="A54" s="31"/>
      <c r="B54" s="35"/>
      <c r="E54" s="48"/>
      <c r="F54" s="49"/>
      <c r="H54" s="36"/>
    </row>
    <row r="55" spans="1:10" s="30" customFormat="1" ht="13.5" thickBot="1" x14ac:dyDescent="0.35">
      <c r="A55" s="44" t="str">
        <f>CONCATENATE(H55,"-",I55)</f>
        <v>1196-2100</v>
      </c>
      <c r="B55" s="60" t="s">
        <v>51</v>
      </c>
      <c r="C55" s="41"/>
      <c r="D55" s="41"/>
      <c r="E55" s="51"/>
      <c r="F55" s="52"/>
      <c r="H55" s="36" t="s">
        <v>146</v>
      </c>
      <c r="I55" s="37" t="s">
        <v>73</v>
      </c>
    </row>
    <row r="56" spans="1:10" s="30" customFormat="1" ht="13.5" thickBot="1" x14ac:dyDescent="0.35">
      <c r="A56" s="31"/>
      <c r="B56" s="35"/>
      <c r="E56" s="48"/>
      <c r="F56" s="49"/>
      <c r="H56" s="36"/>
    </row>
    <row r="57" spans="1:10" s="30" customFormat="1" x14ac:dyDescent="0.25">
      <c r="A57" s="26" t="str">
        <f>CONCATENATE(H57,"-",I57)</f>
        <v>1196-2105</v>
      </c>
      <c r="B57" s="27" t="s">
        <v>17</v>
      </c>
      <c r="C57" s="28" t="s">
        <v>18</v>
      </c>
      <c r="D57" s="28">
        <v>1</v>
      </c>
      <c r="E57" s="81">
        <v>400000</v>
      </c>
      <c r="F57" s="82">
        <f t="shared" ref="F57:F58" si="13">E57*D57</f>
        <v>400000</v>
      </c>
      <c r="H57" s="36" t="s">
        <v>146</v>
      </c>
      <c r="I57" s="37" t="s">
        <v>74</v>
      </c>
    </row>
    <row r="58" spans="1:10" s="30" customFormat="1" ht="50.5" thickBot="1" x14ac:dyDescent="0.3">
      <c r="A58" s="88" t="str">
        <f>CONCATENATE(H58,"-",I58)</f>
        <v>1196-2110</v>
      </c>
      <c r="B58" s="74" t="s">
        <v>19</v>
      </c>
      <c r="C58" s="75" t="s">
        <v>18</v>
      </c>
      <c r="D58" s="75">
        <v>1</v>
      </c>
      <c r="E58" s="76">
        <v>200000</v>
      </c>
      <c r="F58" s="78">
        <f t="shared" si="13"/>
        <v>200000</v>
      </c>
      <c r="H58" s="36" t="s">
        <v>146</v>
      </c>
      <c r="I58" s="37" t="s">
        <v>75</v>
      </c>
    </row>
    <row r="59" spans="1:10" s="30" customFormat="1" ht="10" customHeight="1" thickBot="1" x14ac:dyDescent="0.3">
      <c r="A59" s="31"/>
      <c r="B59" s="32"/>
      <c r="E59" s="48"/>
      <c r="F59" s="49"/>
      <c r="H59" s="36"/>
      <c r="I59" s="37"/>
    </row>
    <row r="60" spans="1:10" s="30" customFormat="1" ht="13.5" thickBot="1" x14ac:dyDescent="0.35">
      <c r="A60" s="44" t="str">
        <f>CONCATENATE(H60,"-",I60)</f>
        <v>1196-2200</v>
      </c>
      <c r="B60" s="60" t="s">
        <v>42</v>
      </c>
      <c r="C60" s="41"/>
      <c r="D60" s="41"/>
      <c r="E60" s="51"/>
      <c r="F60" s="52"/>
      <c r="H60" s="36" t="s">
        <v>146</v>
      </c>
      <c r="I60" s="37" t="s">
        <v>76</v>
      </c>
    </row>
    <row r="61" spans="1:10" s="30" customFormat="1" ht="13.5" thickBot="1" x14ac:dyDescent="0.35">
      <c r="A61" s="63"/>
      <c r="B61" s="45"/>
      <c r="E61" s="48"/>
      <c r="F61" s="49"/>
      <c r="H61" s="36"/>
      <c r="I61" s="37"/>
    </row>
    <row r="62" spans="1:10" s="30" customFormat="1" ht="75" x14ac:dyDescent="0.25">
      <c r="A62" s="77" t="str">
        <f>CONCATENATE(H62,"-",I62)</f>
        <v>1196-2205</v>
      </c>
      <c r="B62" s="106" t="s">
        <v>147</v>
      </c>
      <c r="C62" s="98" t="s">
        <v>43</v>
      </c>
      <c r="D62" s="98">
        <v>1</v>
      </c>
      <c r="E62" s="99">
        <v>350000</v>
      </c>
      <c r="F62" s="100">
        <f t="shared" ref="F62:F63" si="14">E62*D62</f>
        <v>350000</v>
      </c>
      <c r="H62" s="36" t="s">
        <v>146</v>
      </c>
      <c r="I62" s="37" t="s">
        <v>77</v>
      </c>
    </row>
    <row r="63" spans="1:10" s="30" customFormat="1" ht="38" thickBot="1" x14ac:dyDescent="0.3">
      <c r="A63" s="88" t="str">
        <f>CONCATENATE(H63,"-",I63)</f>
        <v>1196-2210</v>
      </c>
      <c r="B63" s="74" t="s">
        <v>119</v>
      </c>
      <c r="C63" s="75" t="s">
        <v>43</v>
      </c>
      <c r="D63" s="75">
        <v>1</v>
      </c>
      <c r="E63" s="76">
        <v>1250000</v>
      </c>
      <c r="F63" s="78">
        <f t="shared" si="14"/>
        <v>1250000</v>
      </c>
      <c r="H63" s="36" t="s">
        <v>146</v>
      </c>
      <c r="I63" s="37" t="s">
        <v>118</v>
      </c>
    </row>
    <row r="64" spans="1:10" s="30" customFormat="1" ht="13" thickBot="1" x14ac:dyDescent="0.3">
      <c r="A64" s="31"/>
      <c r="B64" s="32"/>
      <c r="E64" s="48"/>
      <c r="F64" s="49"/>
      <c r="H64" s="36"/>
      <c r="I64" s="37"/>
    </row>
    <row r="65" spans="1:15" s="30" customFormat="1" ht="13.5" thickBot="1" x14ac:dyDescent="0.35">
      <c r="A65" s="44" t="str">
        <f>CONCATENATE(H65,"-",I65)</f>
        <v>1196-2300</v>
      </c>
      <c r="B65" s="58" t="s">
        <v>20</v>
      </c>
      <c r="C65" s="41"/>
      <c r="D65" s="41"/>
      <c r="E65" s="51"/>
      <c r="F65" s="52"/>
      <c r="H65" s="36" t="s">
        <v>146</v>
      </c>
      <c r="I65" s="37" t="s">
        <v>79</v>
      </c>
    </row>
    <row r="66" spans="1:15" s="30" customFormat="1" ht="13.5" thickBot="1" x14ac:dyDescent="0.35">
      <c r="A66" s="31"/>
      <c r="B66" s="35"/>
      <c r="E66" s="48"/>
      <c r="F66" s="49"/>
      <c r="H66" s="36"/>
    </row>
    <row r="67" spans="1:15" s="30" customFormat="1" ht="360.65" customHeight="1" thickBot="1" x14ac:dyDescent="0.3">
      <c r="A67" s="38" t="str">
        <f>CONCATENATE(H67,"-",I67)</f>
        <v>1196-2305</v>
      </c>
      <c r="B67" s="27" t="s">
        <v>121</v>
      </c>
      <c r="C67" s="28"/>
      <c r="D67" s="28"/>
      <c r="E67" s="81"/>
      <c r="F67" s="82"/>
      <c r="H67" s="36" t="s">
        <v>146</v>
      </c>
      <c r="I67" s="37" t="s">
        <v>80</v>
      </c>
    </row>
    <row r="68" spans="1:15" s="30" customFormat="1" ht="88" thickBot="1" x14ac:dyDescent="0.3">
      <c r="A68" s="38" t="str">
        <f>CONCATENATE(H68,"-",I68)</f>
        <v>1196-2310</v>
      </c>
      <c r="B68" s="74" t="s">
        <v>125</v>
      </c>
      <c r="C68" s="75" t="s">
        <v>43</v>
      </c>
      <c r="D68" s="75">
        <v>1</v>
      </c>
      <c r="E68" s="76">
        <v>112750</v>
      </c>
      <c r="F68" s="78">
        <f t="shared" ref="F68" si="15">E68*D68</f>
        <v>112750</v>
      </c>
      <c r="H68" s="36" t="s">
        <v>146</v>
      </c>
      <c r="I68" s="37" t="s">
        <v>81</v>
      </c>
    </row>
    <row r="69" spans="1:15" s="30" customFormat="1" ht="13" thickBot="1" x14ac:dyDescent="0.3">
      <c r="A69" s="31"/>
      <c r="B69" s="32"/>
      <c r="E69" s="48"/>
      <c r="F69" s="49"/>
      <c r="H69" s="36"/>
    </row>
    <row r="70" spans="1:15" s="30" customFormat="1" ht="13.5" thickBot="1" x14ac:dyDescent="0.35">
      <c r="A70" s="44" t="str">
        <f>CONCATENATE(H70,"-",I70)</f>
        <v>1196-2400</v>
      </c>
      <c r="B70" s="58" t="s">
        <v>21</v>
      </c>
      <c r="C70" s="41"/>
      <c r="D70" s="41"/>
      <c r="E70" s="51"/>
      <c r="F70" s="52"/>
      <c r="H70" s="36" t="s">
        <v>146</v>
      </c>
      <c r="I70" s="37" t="s">
        <v>83</v>
      </c>
    </row>
    <row r="71" spans="1:15" s="30" customFormat="1" ht="13.5" thickBot="1" x14ac:dyDescent="0.35">
      <c r="A71" s="31"/>
      <c r="B71" s="35"/>
      <c r="E71" s="48"/>
      <c r="F71" s="49"/>
      <c r="H71" s="36"/>
    </row>
    <row r="72" spans="1:15" s="30" customFormat="1" ht="288" thickBot="1" x14ac:dyDescent="0.3">
      <c r="A72" s="38" t="str">
        <f>CONCATENATE(H72,"-",I72)</f>
        <v>1196-2405</v>
      </c>
      <c r="B72" s="101" t="s">
        <v>126</v>
      </c>
      <c r="C72" s="102" t="s">
        <v>43</v>
      </c>
      <c r="D72" s="102">
        <v>1</v>
      </c>
      <c r="E72" s="103">
        <f>0.4*(E18+E19)</f>
        <v>80400</v>
      </c>
      <c r="F72" s="104">
        <f t="shared" ref="F72" si="16">E72*D72</f>
        <v>80400</v>
      </c>
      <c r="H72" s="36" t="s">
        <v>146</v>
      </c>
      <c r="I72" s="37" t="s">
        <v>98</v>
      </c>
    </row>
    <row r="73" spans="1:15" s="30" customFormat="1" ht="13" thickBot="1" x14ac:dyDescent="0.3">
      <c r="A73" s="31"/>
      <c r="B73" s="32"/>
      <c r="E73" s="48"/>
      <c r="F73" s="49"/>
      <c r="H73" s="36"/>
    </row>
    <row r="74" spans="1:15" s="45" customFormat="1" ht="13.5" thickBot="1" x14ac:dyDescent="0.35">
      <c r="A74" s="44" t="str">
        <f>CONCATENATE(H74,"-",I74)</f>
        <v>1196-2500</v>
      </c>
      <c r="B74" s="58" t="s">
        <v>32</v>
      </c>
      <c r="C74" s="60"/>
      <c r="D74" s="60"/>
      <c r="E74" s="61"/>
      <c r="F74" s="62"/>
      <c r="H74" s="36" t="s">
        <v>146</v>
      </c>
      <c r="I74" s="37" t="s">
        <v>84</v>
      </c>
      <c r="J74" s="30"/>
      <c r="K74" s="30"/>
    </row>
    <row r="75" spans="1:15" s="30" customFormat="1" ht="13" thickBot="1" x14ac:dyDescent="0.3">
      <c r="A75" s="31"/>
      <c r="B75" s="32"/>
      <c r="E75" s="48"/>
      <c r="F75" s="49"/>
      <c r="H75" s="36"/>
    </row>
    <row r="76" spans="1:15" s="30" customFormat="1" ht="25.5" thickBot="1" x14ac:dyDescent="0.3">
      <c r="A76" s="38" t="str">
        <f>CONCATENATE(H76,"-",I76)</f>
        <v>1196-2505</v>
      </c>
      <c r="B76" s="101" t="s">
        <v>44</v>
      </c>
      <c r="C76" s="102" t="s">
        <v>31</v>
      </c>
      <c r="D76" s="102">
        <v>1</v>
      </c>
      <c r="E76" s="103">
        <v>135000</v>
      </c>
      <c r="F76" s="104">
        <f t="shared" ref="F76" si="17">E76*D76</f>
        <v>135000</v>
      </c>
      <c r="H76" s="36" t="s">
        <v>146</v>
      </c>
      <c r="I76" s="37" t="s">
        <v>95</v>
      </c>
    </row>
    <row r="77" spans="1:15" s="30" customFormat="1" ht="13" thickBot="1" x14ac:dyDescent="0.3">
      <c r="A77" s="31"/>
      <c r="B77" s="32"/>
      <c r="E77" s="48"/>
      <c r="F77" s="49"/>
      <c r="H77" s="36"/>
    </row>
    <row r="78" spans="1:15" s="30" customFormat="1" ht="13.5" thickBot="1" x14ac:dyDescent="0.35">
      <c r="A78" s="44" t="str">
        <f>CONCATENATE(H78,"-",I78)</f>
        <v>1196-2600</v>
      </c>
      <c r="B78" s="58" t="s">
        <v>22</v>
      </c>
      <c r="C78" s="41"/>
      <c r="D78" s="41"/>
      <c r="E78" s="51"/>
      <c r="F78" s="52"/>
      <c r="H78" s="64" t="s">
        <v>146</v>
      </c>
      <c r="I78" s="46" t="s">
        <v>85</v>
      </c>
    </row>
    <row r="79" spans="1:15" s="30" customFormat="1" ht="13.5" thickBot="1" x14ac:dyDescent="0.35">
      <c r="A79" s="31"/>
      <c r="B79" s="35"/>
      <c r="E79" s="48"/>
      <c r="F79" s="49"/>
      <c r="H79" s="36"/>
    </row>
    <row r="80" spans="1:15" s="30" customFormat="1" ht="100.5" thickBot="1" x14ac:dyDescent="0.3">
      <c r="A80" s="38" t="str">
        <f t="shared" ref="A80:A81" si="18">CONCATENATE(H80,"-",I80)</f>
        <v>1196-2605</v>
      </c>
      <c r="B80" s="27" t="s">
        <v>127</v>
      </c>
      <c r="C80" s="28" t="s">
        <v>6</v>
      </c>
      <c r="D80" s="28">
        <v>6713</v>
      </c>
      <c r="E80" s="81">
        <v>25</v>
      </c>
      <c r="F80" s="82">
        <f t="shared" ref="F80" si="19">E80*D80</f>
        <v>167825</v>
      </c>
      <c r="H80" s="36" t="s">
        <v>146</v>
      </c>
      <c r="I80" s="37" t="s">
        <v>99</v>
      </c>
      <c r="N80" s="69"/>
      <c r="O80" s="70"/>
    </row>
    <row r="81" spans="1:10" s="30" customFormat="1" ht="263" thickBot="1" x14ac:dyDescent="0.3">
      <c r="A81" s="38" t="str">
        <f t="shared" si="18"/>
        <v>1196-2610</v>
      </c>
      <c r="B81" s="74" t="s">
        <v>128</v>
      </c>
      <c r="C81" s="75" t="s">
        <v>43</v>
      </c>
      <c r="D81" s="75">
        <v>1</v>
      </c>
      <c r="E81" s="76">
        <f>0.65*E10</f>
        <v>812500</v>
      </c>
      <c r="F81" s="78">
        <f t="shared" ref="F81" si="20">E81*D81</f>
        <v>812500</v>
      </c>
      <c r="H81" s="36" t="s">
        <v>146</v>
      </c>
      <c r="I81" s="37" t="s">
        <v>100</v>
      </c>
    </row>
    <row r="82" spans="1:10" s="30" customFormat="1" ht="13" thickBot="1" x14ac:dyDescent="0.3">
      <c r="A82" s="31"/>
      <c r="B82" s="32"/>
      <c r="E82" s="48"/>
      <c r="F82" s="49"/>
      <c r="H82" s="36"/>
    </row>
    <row r="83" spans="1:10" s="45" customFormat="1" ht="13.5" thickBot="1" x14ac:dyDescent="0.35">
      <c r="A83" s="44" t="str">
        <f>CONCATENATE(H83,"-",I83)</f>
        <v>1196-2700</v>
      </c>
      <c r="B83" s="60" t="s">
        <v>144</v>
      </c>
      <c r="C83" s="60"/>
      <c r="D83" s="60"/>
      <c r="E83" s="61"/>
      <c r="F83" s="62"/>
      <c r="H83" s="64" t="s">
        <v>146</v>
      </c>
      <c r="I83" s="46" t="s">
        <v>86</v>
      </c>
      <c r="J83" s="30"/>
    </row>
    <row r="84" spans="1:10" s="45" customFormat="1" ht="13.5" thickBot="1" x14ac:dyDescent="0.35">
      <c r="A84" s="34"/>
      <c r="B84" s="35"/>
      <c r="E84" s="65"/>
      <c r="F84" s="66"/>
      <c r="H84" s="36"/>
    </row>
    <row r="85" spans="1:10" s="30" customFormat="1" ht="50.5" x14ac:dyDescent="0.3">
      <c r="A85" s="26" t="str">
        <f t="shared" ref="A85:A94" si="21">CONCATENATE(H85,"-",I85)</f>
        <v>1196-2705</v>
      </c>
      <c r="B85" s="27" t="s">
        <v>102</v>
      </c>
      <c r="C85" s="28" t="s">
        <v>15</v>
      </c>
      <c r="D85" s="28">
        <v>810</v>
      </c>
      <c r="E85" s="81">
        <v>175</v>
      </c>
      <c r="F85" s="82">
        <f t="shared" ref="F85:F94" si="22">E85*D85</f>
        <v>141750</v>
      </c>
      <c r="G85" s="45"/>
      <c r="H85" s="36" t="s">
        <v>146</v>
      </c>
      <c r="I85" s="37" t="s">
        <v>101</v>
      </c>
    </row>
    <row r="86" spans="1:10" s="30" customFormat="1" ht="38" x14ac:dyDescent="0.3">
      <c r="A86" s="47" t="str">
        <f t="shared" si="21"/>
        <v>1196-2715</v>
      </c>
      <c r="B86" s="67" t="s">
        <v>115</v>
      </c>
      <c r="C86" s="68" t="s">
        <v>15</v>
      </c>
      <c r="D86" s="68">
        <f>D45</f>
        <v>325</v>
      </c>
      <c r="E86" s="69">
        <v>190</v>
      </c>
      <c r="F86" s="70">
        <f t="shared" ref="F86" si="23">E86*D86</f>
        <v>61750</v>
      </c>
      <c r="G86" s="45"/>
      <c r="H86" s="36" t="s">
        <v>146</v>
      </c>
      <c r="I86" s="37" t="s">
        <v>105</v>
      </c>
    </row>
    <row r="87" spans="1:10" s="30" customFormat="1" ht="38" x14ac:dyDescent="0.3">
      <c r="A87" s="47" t="str">
        <f t="shared" si="21"/>
        <v>1196-2720</v>
      </c>
      <c r="B87" s="67" t="s">
        <v>117</v>
      </c>
      <c r="C87" s="68" t="s">
        <v>43</v>
      </c>
      <c r="D87" s="68">
        <v>1</v>
      </c>
      <c r="E87" s="69">
        <v>250000</v>
      </c>
      <c r="F87" s="70">
        <f t="shared" si="22"/>
        <v>250000</v>
      </c>
      <c r="G87" s="45"/>
      <c r="H87" s="36" t="s">
        <v>146</v>
      </c>
      <c r="I87" s="37" t="s">
        <v>106</v>
      </c>
    </row>
    <row r="88" spans="1:10" s="30" customFormat="1" ht="25.5" x14ac:dyDescent="0.3">
      <c r="A88" s="47" t="str">
        <f t="shared" si="21"/>
        <v>1196-2725</v>
      </c>
      <c r="B88" s="67" t="s">
        <v>116</v>
      </c>
      <c r="C88" s="68" t="s">
        <v>43</v>
      </c>
      <c r="D88" s="68">
        <v>8</v>
      </c>
      <c r="E88" s="69">
        <v>150000</v>
      </c>
      <c r="F88" s="70">
        <f t="shared" si="22"/>
        <v>1200000</v>
      </c>
      <c r="G88" s="45"/>
      <c r="H88" s="36" t="s">
        <v>146</v>
      </c>
      <c r="I88" s="37" t="s">
        <v>107</v>
      </c>
    </row>
    <row r="89" spans="1:10" s="30" customFormat="1" ht="25.5" x14ac:dyDescent="0.3">
      <c r="A89" s="47" t="str">
        <f t="shared" si="21"/>
        <v>1196-2730</v>
      </c>
      <c r="B89" s="67" t="s">
        <v>23</v>
      </c>
      <c r="C89" s="68" t="s">
        <v>43</v>
      </c>
      <c r="D89" s="68">
        <v>1</v>
      </c>
      <c r="E89" s="69">
        <v>15000</v>
      </c>
      <c r="F89" s="70">
        <f t="shared" si="22"/>
        <v>15000</v>
      </c>
      <c r="G89" s="45"/>
      <c r="H89" s="36" t="s">
        <v>146</v>
      </c>
      <c r="I89" s="37" t="s">
        <v>108</v>
      </c>
    </row>
    <row r="90" spans="1:10" s="30" customFormat="1" ht="25.5" x14ac:dyDescent="0.3">
      <c r="A90" s="47" t="str">
        <f t="shared" si="21"/>
        <v>1196-2735</v>
      </c>
      <c r="B90" s="67" t="s">
        <v>103</v>
      </c>
      <c r="C90" s="68" t="s">
        <v>43</v>
      </c>
      <c r="D90" s="68">
        <v>9</v>
      </c>
      <c r="E90" s="69">
        <v>3500</v>
      </c>
      <c r="F90" s="70">
        <f t="shared" si="22"/>
        <v>31500</v>
      </c>
      <c r="G90" s="45"/>
      <c r="H90" s="36" t="s">
        <v>146</v>
      </c>
      <c r="I90" s="37" t="s">
        <v>109</v>
      </c>
    </row>
    <row r="91" spans="1:10" s="30" customFormat="1" ht="38" x14ac:dyDescent="0.3">
      <c r="A91" s="47" t="str">
        <f t="shared" si="21"/>
        <v>1196-2740</v>
      </c>
      <c r="B91" s="67" t="s">
        <v>142</v>
      </c>
      <c r="C91" s="68" t="s">
        <v>43</v>
      </c>
      <c r="D91" s="68">
        <v>1</v>
      </c>
      <c r="E91" s="69">
        <v>225000</v>
      </c>
      <c r="F91" s="70">
        <f t="shared" si="22"/>
        <v>225000</v>
      </c>
      <c r="G91" s="45"/>
      <c r="H91" s="36" t="s">
        <v>146</v>
      </c>
      <c r="I91" s="37" t="s">
        <v>137</v>
      </c>
    </row>
    <row r="92" spans="1:10" s="30" customFormat="1" ht="25.5" x14ac:dyDescent="0.3">
      <c r="A92" s="47" t="str">
        <f t="shared" ref="A92" si="24">CONCATENATE(H92,"-",I92)</f>
        <v>1196-2745</v>
      </c>
      <c r="B92" s="67" t="s">
        <v>138</v>
      </c>
      <c r="C92" s="68" t="s">
        <v>43</v>
      </c>
      <c r="D92" s="68">
        <f>D39</f>
        <v>1</v>
      </c>
      <c r="E92" s="69">
        <v>1750</v>
      </c>
      <c r="F92" s="70">
        <f t="shared" ref="F92" si="25">E92*D92</f>
        <v>1750</v>
      </c>
      <c r="G92" s="45"/>
      <c r="H92" s="36" t="s">
        <v>146</v>
      </c>
      <c r="I92" s="37" t="s">
        <v>110</v>
      </c>
    </row>
    <row r="93" spans="1:10" s="30" customFormat="1" ht="25.5" x14ac:dyDescent="0.3">
      <c r="A93" s="47" t="str">
        <f t="shared" si="21"/>
        <v>1196-2750</v>
      </c>
      <c r="B93" s="67" t="s">
        <v>35</v>
      </c>
      <c r="C93" s="68" t="s">
        <v>43</v>
      </c>
      <c r="D93" s="68">
        <f>D40</f>
        <v>1</v>
      </c>
      <c r="E93" s="69">
        <v>1750</v>
      </c>
      <c r="F93" s="70">
        <f t="shared" si="22"/>
        <v>1750</v>
      </c>
      <c r="G93" s="45"/>
      <c r="H93" s="36" t="s">
        <v>146</v>
      </c>
      <c r="I93" s="37" t="s">
        <v>111</v>
      </c>
    </row>
    <row r="94" spans="1:10" s="30" customFormat="1" ht="26" thickBot="1" x14ac:dyDescent="0.35">
      <c r="A94" s="88" t="str">
        <f t="shared" si="21"/>
        <v>1196-2755</v>
      </c>
      <c r="B94" s="74" t="s">
        <v>36</v>
      </c>
      <c r="C94" s="75" t="s">
        <v>43</v>
      </c>
      <c r="D94" s="75">
        <v>1</v>
      </c>
      <c r="E94" s="76">
        <v>1750</v>
      </c>
      <c r="F94" s="78">
        <f t="shared" si="22"/>
        <v>1750</v>
      </c>
      <c r="G94" s="45"/>
      <c r="H94" s="36" t="s">
        <v>146</v>
      </c>
      <c r="I94" s="37" t="s">
        <v>136</v>
      </c>
    </row>
    <row r="95" spans="1:10" s="30" customFormat="1" ht="13" thickBot="1" x14ac:dyDescent="0.3">
      <c r="A95" s="31"/>
      <c r="B95" s="32"/>
      <c r="E95" s="48"/>
      <c r="F95" s="49"/>
      <c r="H95" s="36"/>
    </row>
    <row r="96" spans="1:10" s="30" customFormat="1" ht="13.5" thickBot="1" x14ac:dyDescent="0.35">
      <c r="A96" s="44" t="str">
        <f>CONCATENATE(H96,"-",I96)</f>
        <v>1196-2800</v>
      </c>
      <c r="B96" s="60" t="s">
        <v>24</v>
      </c>
      <c r="C96" s="41"/>
      <c r="D96" s="41"/>
      <c r="E96" s="51"/>
      <c r="F96" s="52"/>
      <c r="H96" s="36" t="s">
        <v>146</v>
      </c>
      <c r="I96" s="37" t="s">
        <v>87</v>
      </c>
    </row>
    <row r="97" spans="1:10" s="30" customFormat="1" ht="13.5" thickBot="1" x14ac:dyDescent="0.35">
      <c r="A97" s="31"/>
      <c r="B97" s="45"/>
      <c r="E97" s="48"/>
      <c r="F97" s="49"/>
      <c r="H97" s="36"/>
    </row>
    <row r="98" spans="1:10" s="30" customFormat="1" ht="138.65" customHeight="1" x14ac:dyDescent="0.25">
      <c r="A98" s="26" t="str">
        <f>CONCATENATE(H98,"-",I98)</f>
        <v>1196-2805</v>
      </c>
      <c r="B98" s="27" t="s">
        <v>94</v>
      </c>
      <c r="C98" s="28" t="s">
        <v>43</v>
      </c>
      <c r="D98" s="28">
        <v>1</v>
      </c>
      <c r="E98" s="81">
        <v>42500</v>
      </c>
      <c r="F98" s="82">
        <f t="shared" ref="F98:F99" si="26">E98*D98</f>
        <v>42500</v>
      </c>
      <c r="H98" s="36" t="s">
        <v>146</v>
      </c>
      <c r="I98" s="37" t="s">
        <v>96</v>
      </c>
    </row>
    <row r="99" spans="1:10" s="30" customFormat="1" ht="38" thickBot="1" x14ac:dyDescent="0.3">
      <c r="A99" s="88" t="str">
        <f>CONCATENATE(H99,"-",I99)</f>
        <v>1196-2810</v>
      </c>
      <c r="B99" s="74" t="s">
        <v>25</v>
      </c>
      <c r="C99" s="75" t="s">
        <v>33</v>
      </c>
      <c r="D99" s="75">
        <v>1</v>
      </c>
      <c r="E99" s="76">
        <v>9000</v>
      </c>
      <c r="F99" s="78">
        <f t="shared" si="26"/>
        <v>9000</v>
      </c>
      <c r="H99" s="36" t="s">
        <v>146</v>
      </c>
      <c r="I99" s="37" t="s">
        <v>97</v>
      </c>
    </row>
    <row r="100" spans="1:10" s="30" customFormat="1" ht="14" customHeight="1" thickBot="1" x14ac:dyDescent="0.3">
      <c r="A100" s="31"/>
      <c r="B100" s="32"/>
      <c r="E100" s="48"/>
      <c r="F100" s="49"/>
      <c r="H100" s="36"/>
    </row>
    <row r="101" spans="1:10" s="30" customFormat="1" ht="13.5" thickBot="1" x14ac:dyDescent="0.35">
      <c r="A101" s="44" t="str">
        <f>CONCATENATE(H101,"-",I101)</f>
        <v>1196-2900</v>
      </c>
      <c r="B101" s="58" t="s">
        <v>50</v>
      </c>
      <c r="C101" s="41"/>
      <c r="D101" s="41"/>
      <c r="E101" s="51"/>
      <c r="F101" s="52"/>
      <c r="H101" s="36" t="s">
        <v>146</v>
      </c>
      <c r="I101" s="37" t="s">
        <v>88</v>
      </c>
    </row>
    <row r="102" spans="1:10" s="30" customFormat="1" ht="13.5" thickBot="1" x14ac:dyDescent="0.35">
      <c r="A102" s="105"/>
      <c r="B102" s="35"/>
      <c r="E102" s="48"/>
      <c r="F102" s="48"/>
      <c r="H102" s="36"/>
      <c r="I102" s="37"/>
    </row>
    <row r="103" spans="1:10" s="30" customFormat="1" ht="37.5" x14ac:dyDescent="0.25">
      <c r="A103" s="77" t="str">
        <f>CONCATENATE(H103,"-",I103)</f>
        <v>1196-2905</v>
      </c>
      <c r="B103" s="97" t="s">
        <v>120</v>
      </c>
      <c r="C103" s="98" t="s">
        <v>43</v>
      </c>
      <c r="D103" s="98">
        <v>1</v>
      </c>
      <c r="E103" s="99">
        <v>250000</v>
      </c>
      <c r="F103" s="100">
        <f>D103*E103</f>
        <v>250000</v>
      </c>
      <c r="H103" s="36" t="s">
        <v>146</v>
      </c>
      <c r="I103" s="37" t="s">
        <v>104</v>
      </c>
    </row>
    <row r="104" spans="1:10" s="30" customFormat="1" ht="409.6" thickBot="1" x14ac:dyDescent="0.3">
      <c r="A104" s="88" t="str">
        <f>CONCATENATE(H104,"-",I104)</f>
        <v>1196-2910</v>
      </c>
      <c r="B104" s="74" t="s">
        <v>132</v>
      </c>
      <c r="C104" s="75" t="s">
        <v>43</v>
      </c>
      <c r="D104" s="75">
        <v>1</v>
      </c>
      <c r="E104" s="76">
        <v>250000</v>
      </c>
      <c r="F104" s="78">
        <f>D104*E104</f>
        <v>250000</v>
      </c>
      <c r="H104" s="36" t="s">
        <v>146</v>
      </c>
      <c r="I104" s="37" t="s">
        <v>131</v>
      </c>
    </row>
    <row r="105" spans="1:10" s="30" customFormat="1" ht="13.5" thickBot="1" x14ac:dyDescent="0.35">
      <c r="A105" s="31"/>
      <c r="B105" s="35"/>
      <c r="E105" s="48"/>
      <c r="F105" s="49"/>
      <c r="H105" s="36"/>
    </row>
    <row r="106" spans="1:10" s="45" customFormat="1" ht="13.5" thickBot="1" x14ac:dyDescent="0.35">
      <c r="A106" s="44" t="str">
        <f>CONCATENATE(H106,"-",I106)</f>
        <v>1196-3000</v>
      </c>
      <c r="B106" s="58" t="s">
        <v>26</v>
      </c>
      <c r="C106" s="60"/>
      <c r="D106" s="60"/>
      <c r="E106" s="61"/>
      <c r="F106" s="62"/>
      <c r="H106" s="36" t="s">
        <v>146</v>
      </c>
      <c r="I106" s="37" t="s">
        <v>89</v>
      </c>
      <c r="J106" s="30"/>
    </row>
    <row r="107" spans="1:10" s="30" customFormat="1" ht="13" thickBot="1" x14ac:dyDescent="0.3">
      <c r="A107" s="31"/>
      <c r="B107" s="32"/>
      <c r="E107" s="48"/>
      <c r="F107" s="49"/>
      <c r="H107" s="36"/>
    </row>
    <row r="108" spans="1:10" s="30" customFormat="1" ht="113" thickBot="1" x14ac:dyDescent="0.3">
      <c r="A108" s="38" t="str">
        <f>CONCATENATE(H108,"-",I108)</f>
        <v>1196-3005</v>
      </c>
      <c r="B108" s="27" t="s">
        <v>82</v>
      </c>
      <c r="C108" s="28" t="s">
        <v>15</v>
      </c>
      <c r="D108" s="28">
        <v>600</v>
      </c>
      <c r="E108" s="81">
        <v>125</v>
      </c>
      <c r="F108" s="82">
        <f t="shared" ref="F108:F111" si="27">E108*D108</f>
        <v>75000</v>
      </c>
      <c r="H108" s="36" t="s">
        <v>146</v>
      </c>
      <c r="I108" s="37" t="s">
        <v>90</v>
      </c>
    </row>
    <row r="109" spans="1:10" s="30" customFormat="1" ht="13" thickBot="1" x14ac:dyDescent="0.3">
      <c r="A109" s="38" t="str">
        <f>CONCATENATE(H109,"-",I109)</f>
        <v>1196-3010</v>
      </c>
      <c r="B109" s="67" t="s">
        <v>47</v>
      </c>
      <c r="C109" s="68" t="s">
        <v>18</v>
      </c>
      <c r="D109" s="68">
        <v>1</v>
      </c>
      <c r="E109" s="69">
        <v>500000</v>
      </c>
      <c r="F109" s="70">
        <f t="shared" si="27"/>
        <v>500000</v>
      </c>
      <c r="H109" s="36" t="s">
        <v>146</v>
      </c>
      <c r="I109" s="37" t="s">
        <v>91</v>
      </c>
    </row>
    <row r="110" spans="1:10" s="30" customFormat="1" ht="13" thickBot="1" x14ac:dyDescent="0.3">
      <c r="A110" s="38" t="str">
        <f>CONCATENATE(H110,"-",I110)</f>
        <v>1196-3015</v>
      </c>
      <c r="B110" s="67" t="s">
        <v>48</v>
      </c>
      <c r="C110" s="68" t="s">
        <v>18</v>
      </c>
      <c r="D110" s="68">
        <v>1</v>
      </c>
      <c r="E110" s="69">
        <v>175000</v>
      </c>
      <c r="F110" s="70">
        <f t="shared" si="27"/>
        <v>175000</v>
      </c>
      <c r="H110" s="36" t="s">
        <v>146</v>
      </c>
      <c r="I110" s="37" t="s">
        <v>92</v>
      </c>
    </row>
    <row r="111" spans="1:10" s="30" customFormat="1" ht="13" thickBot="1" x14ac:dyDescent="0.3">
      <c r="A111" s="38" t="str">
        <f>CONCATENATE(H111,"-",I111)</f>
        <v>1196-3020</v>
      </c>
      <c r="B111" s="74" t="s">
        <v>34</v>
      </c>
      <c r="C111" s="75" t="s">
        <v>18</v>
      </c>
      <c r="D111" s="75">
        <v>1</v>
      </c>
      <c r="E111" s="76">
        <v>600000</v>
      </c>
      <c r="F111" s="78">
        <f t="shared" si="27"/>
        <v>600000</v>
      </c>
      <c r="H111" s="36" t="s">
        <v>146</v>
      </c>
      <c r="I111" s="37" t="s">
        <v>93</v>
      </c>
    </row>
  </sheetData>
  <pageMargins left="0.70866141732283472" right="0.70866141732283472" top="0.94488188976377963" bottom="0.74803149606299213" header="0.31496062992125984" footer="0.31496062992125984"/>
  <pageSetup paperSize="8" scale="135" fitToHeight="0" orientation="portrait" horizontalDpi="1200" verticalDpi="1200" r:id="rId1"/>
  <headerFooter>
    <oddHeader>&amp;CПредмер и предрачун - 
Појединачни електропреносни стуб на ДВ 110 kV број 1196/2 ТС Рудник 3 – ТС Велико Градиште</oddHeader>
    <oddFooter>&amp;CСтрана &amp;P од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7"/>
  <sheetViews>
    <sheetView view="pageBreakPreview" zoomScale="115" zoomScaleNormal="115" zoomScaleSheetLayoutView="115" workbookViewId="0">
      <selection activeCell="B43" sqref="B43"/>
    </sheetView>
  </sheetViews>
  <sheetFormatPr defaultColWidth="8.7265625" defaultRowHeight="14" x14ac:dyDescent="0.3"/>
  <cols>
    <col min="1" max="1" width="14.453125" style="1" bestFit="1" customWidth="1"/>
    <col min="2" max="2" width="78.81640625" style="4" customWidth="1"/>
    <col min="3" max="3" width="14.1796875" style="1" customWidth="1"/>
    <col min="4" max="4" width="8.7265625" style="1"/>
    <col min="5" max="5" width="12.453125" style="1" bestFit="1" customWidth="1"/>
    <col min="6" max="6" width="7.54296875" style="1" bestFit="1" customWidth="1"/>
    <col min="7" max="7" width="13.54296875" style="1" bestFit="1" customWidth="1"/>
    <col min="8" max="8" width="7.453125" style="1" bestFit="1" customWidth="1"/>
    <col min="9" max="16384" width="8.7265625" style="1"/>
  </cols>
  <sheetData>
    <row r="1" spans="1:8" s="8" customFormat="1" ht="14.5" thickBot="1" x14ac:dyDescent="0.35">
      <c r="A1" s="5" t="s">
        <v>0</v>
      </c>
      <c r="B1" s="6" t="s">
        <v>1</v>
      </c>
      <c r="C1" s="7" t="s">
        <v>2</v>
      </c>
    </row>
    <row r="2" spans="1:8" s="8" customFormat="1" x14ac:dyDescent="0.3">
      <c r="A2" s="9"/>
      <c r="B2" s="10" t="s">
        <v>3</v>
      </c>
      <c r="C2" s="11"/>
      <c r="E2" s="12"/>
      <c r="F2" s="12"/>
      <c r="G2" s="12"/>
      <c r="H2" s="12"/>
    </row>
    <row r="3" spans="1:8" s="15" customFormat="1" x14ac:dyDescent="0.3">
      <c r="A3" s="13" t="str">
        <f>PredmerIPredracun!A7</f>
        <v>1196-1100</v>
      </c>
      <c r="B3" s="13" t="str">
        <f>PredmerIPredracun!B7</f>
        <v>Материјал за израду и учвршћење стубова надземног вода</v>
      </c>
      <c r="C3" s="14">
        <f>SUM(PredmerIPredracun!F10:F10)</f>
        <v>1250000</v>
      </c>
      <c r="E3" s="16"/>
      <c r="F3" s="16"/>
      <c r="G3" s="16"/>
      <c r="H3" s="12"/>
    </row>
    <row r="4" spans="1:8" s="8" customFormat="1" x14ac:dyDescent="0.3">
      <c r="A4" s="13" t="str">
        <f>PredmerIPredracun!A12</f>
        <v>1196-1200</v>
      </c>
      <c r="B4" s="13" t="str">
        <f>PredmerIPredracun!B12</f>
        <v>Арматура за израду темеља стуба</v>
      </c>
      <c r="C4" s="14">
        <f>SUM(PredmerIPredracun!F14:F14)</f>
        <v>37500</v>
      </c>
      <c r="E4" s="16"/>
      <c r="F4" s="16"/>
      <c r="G4" s="16"/>
      <c r="H4" s="12"/>
    </row>
    <row r="5" spans="1:8" s="8" customFormat="1" x14ac:dyDescent="0.3">
      <c r="A5" s="13" t="str">
        <f>PredmerIPredracun!A16</f>
        <v>1196-1300</v>
      </c>
      <c r="B5" s="13" t="str">
        <f>PredmerIPredracun!B16</f>
        <v>Бетон за бетонирање темеља</v>
      </c>
      <c r="C5" s="14">
        <f>SUM(PredmerIPredracun!F18:F19)</f>
        <v>201000</v>
      </c>
      <c r="E5" s="16"/>
      <c r="F5" s="16"/>
      <c r="G5" s="16"/>
      <c r="H5" s="12"/>
    </row>
    <row r="6" spans="1:8" s="8" customFormat="1" x14ac:dyDescent="0.3">
      <c r="A6" s="13" t="str">
        <f>PredmerIPredracun!A21</f>
        <v>1196-1400</v>
      </c>
      <c r="B6" s="13" t="str">
        <f>PredmerIPredracun!B21</f>
        <v>Оплата за израду темеља</v>
      </c>
      <c r="C6" s="14">
        <f>SUM(PredmerIPredracun!F23:F23)</f>
        <v>5000</v>
      </c>
      <c r="E6" s="16"/>
      <c r="F6" s="16"/>
      <c r="G6" s="16"/>
      <c r="H6" s="12"/>
    </row>
    <row r="7" spans="1:8" s="8" customFormat="1" x14ac:dyDescent="0.3">
      <c r="A7" s="13" t="str">
        <f>PredmerIPredracun!A25</f>
        <v>1196-1500</v>
      </c>
      <c r="B7" s="13" t="str">
        <f>PredmerIPredracun!B25</f>
        <v>Изолатори и овјесна опрема</v>
      </c>
      <c r="C7" s="14">
        <f>SUM(PredmerIPredracun!F27:F29)</f>
        <v>331200</v>
      </c>
      <c r="E7" s="16"/>
      <c r="F7" s="16"/>
      <c r="G7" s="16"/>
      <c r="H7" s="12"/>
    </row>
    <row r="8" spans="1:8" s="8" customFormat="1" x14ac:dyDescent="0.3">
      <c r="A8" s="13" t="str">
        <f>PredmerIPredracun!A31</f>
        <v>1196-1600</v>
      </c>
      <c r="B8" s="13" t="str">
        <f>PredmerIPredracun!B31</f>
        <v>Oпрема за монтажу OPGW ужета</v>
      </c>
      <c r="C8" s="14">
        <f>SUM(PredmerIPredracun!F33:F34)</f>
        <v>90000</v>
      </c>
      <c r="E8" s="16"/>
      <c r="F8" s="16"/>
      <c r="G8" s="16"/>
      <c r="H8" s="12"/>
    </row>
    <row r="9" spans="1:8" s="15" customFormat="1" x14ac:dyDescent="0.3">
      <c r="A9" s="13" t="str">
        <f>PredmerIPredracun!A36</f>
        <v>1196-1700</v>
      </c>
      <c r="B9" s="13" t="str">
        <f>PredmerIPredracun!B36</f>
        <v>Остала опрема стуба</v>
      </c>
      <c r="C9" s="14">
        <f>SUM(PredmerIPredracun!F38:F40)</f>
        <v>18000</v>
      </c>
      <c r="E9" s="16"/>
      <c r="F9" s="16"/>
      <c r="G9" s="16"/>
      <c r="H9" s="12"/>
    </row>
    <row r="10" spans="1:8" s="8" customFormat="1" x14ac:dyDescent="0.3">
      <c r="A10" s="13" t="str">
        <f>PredmerIPredracun!A42</f>
        <v>1196-1800</v>
      </c>
      <c r="B10" s="13" t="str">
        <f>PredmerIPredracun!B42</f>
        <v>Проводници и заштитна ужад</v>
      </c>
      <c r="C10" s="14">
        <f>SUM(PredmerIPredracun!F44:F47)</f>
        <v>588500</v>
      </c>
      <c r="E10" s="16"/>
      <c r="F10" s="16"/>
      <c r="G10" s="16"/>
      <c r="H10" s="12"/>
    </row>
    <row r="11" spans="1:8" s="15" customFormat="1" x14ac:dyDescent="0.3">
      <c r="A11" s="13" t="str">
        <f>PredmerIPredracun!A49</f>
        <v>1196-1900</v>
      </c>
      <c r="B11" s="13" t="str">
        <f>PredmerIPredracun!B49</f>
        <v>Материјал за израду уземљивача стуба надземног вода</v>
      </c>
      <c r="C11" s="14">
        <f>PredmerIPredracun!F51</f>
        <v>225</v>
      </c>
      <c r="D11" s="8"/>
      <c r="E11" s="16"/>
      <c r="F11" s="16"/>
      <c r="G11" s="12"/>
      <c r="H11" s="12"/>
    </row>
    <row r="12" spans="1:8" s="8" customFormat="1" ht="14.5" thickBot="1" x14ac:dyDescent="0.35">
      <c r="A12" s="17"/>
      <c r="B12" s="18" t="s">
        <v>45</v>
      </c>
      <c r="C12" s="19">
        <f>SUM(C3:C11)</f>
        <v>2521425</v>
      </c>
      <c r="E12" s="16"/>
      <c r="F12" s="16"/>
      <c r="G12" s="12"/>
      <c r="H12" s="12"/>
    </row>
    <row r="13" spans="1:8" s="8" customFormat="1" x14ac:dyDescent="0.3">
      <c r="A13" s="20"/>
      <c r="B13" s="10" t="s">
        <v>16</v>
      </c>
      <c r="C13" s="21"/>
      <c r="E13" s="16"/>
      <c r="F13" s="16"/>
      <c r="G13" s="12"/>
      <c r="H13" s="12"/>
    </row>
    <row r="14" spans="1:8" s="8" customFormat="1" x14ac:dyDescent="0.3">
      <c r="A14" s="13" t="str">
        <f>PredmerIPredracun!A55</f>
        <v>1196-2100</v>
      </c>
      <c r="B14" s="13" t="str">
        <f>PredmerIPredracun!B55</f>
        <v>Припремни радови при раду са 110kV мрежом</v>
      </c>
      <c r="C14" s="14">
        <f>SUM(PredmerIPredracun!F57:F58)</f>
        <v>600000</v>
      </c>
      <c r="E14" s="16"/>
      <c r="F14" s="16"/>
      <c r="G14" s="12"/>
      <c r="H14" s="12"/>
    </row>
    <row r="15" spans="1:8" s="8" customFormat="1" x14ac:dyDescent="0.3">
      <c r="A15" s="13" t="str">
        <f>PredmerIPredracun!A60</f>
        <v>1196-2200</v>
      </c>
      <c r="B15" s="13" t="str">
        <f>PredmerIPredracun!B60</f>
        <v>Демонтажа постојећих елемената надземног вода</v>
      </c>
      <c r="C15" s="14">
        <f>SUM(PredmerIPredracun!F62:F63)</f>
        <v>1600000</v>
      </c>
      <c r="E15" s="16"/>
      <c r="F15" s="16"/>
      <c r="G15" s="12"/>
      <c r="H15" s="12"/>
    </row>
    <row r="16" spans="1:8" s="8" customFormat="1" x14ac:dyDescent="0.3">
      <c r="A16" s="13" t="str">
        <f>PredmerIPredracun!A65</f>
        <v>1196-2300</v>
      </c>
      <c r="B16" s="13" t="str">
        <f>PredmerIPredracun!B65</f>
        <v>Ископ темеља за стубове</v>
      </c>
      <c r="C16" s="14">
        <f>SUM(PredmerIPredracun!F67:F68)</f>
        <v>112750</v>
      </c>
      <c r="E16" s="16"/>
      <c r="F16" s="16"/>
      <c r="G16" s="12"/>
      <c r="H16" s="12"/>
    </row>
    <row r="17" spans="1:8" s="8" customFormat="1" x14ac:dyDescent="0.3">
      <c r="A17" s="13" t="str">
        <f>PredmerIPredracun!A70</f>
        <v>1196-2400</v>
      </c>
      <c r="B17" s="13" t="str">
        <f>PredmerIPredracun!B70</f>
        <v>Бетонски радови и радови са арматуром</v>
      </c>
      <c r="C17" s="14">
        <f>SUM(PredmerIPredracun!F72:F72)</f>
        <v>80400</v>
      </c>
      <c r="E17" s="16"/>
      <c r="F17" s="16"/>
      <c r="G17" s="12"/>
      <c r="H17" s="12"/>
    </row>
    <row r="18" spans="1:8" s="15" customFormat="1" x14ac:dyDescent="0.3">
      <c r="A18" s="13" t="str">
        <f>PredmerIPredracun!A74</f>
        <v>1196-2500</v>
      </c>
      <c r="B18" s="13" t="str">
        <f>PredmerIPredracun!B74</f>
        <v>Teсарски радови</v>
      </c>
      <c r="C18" s="14">
        <f>SUM(PredmerIPredracun!F76)</f>
        <v>135000</v>
      </c>
      <c r="E18" s="16"/>
      <c r="F18" s="16"/>
      <c r="G18" s="12"/>
      <c r="H18" s="12"/>
    </row>
    <row r="19" spans="1:8" s="8" customFormat="1" x14ac:dyDescent="0.3">
      <c r="A19" s="13" t="str">
        <f>PredmerIPredracun!A78</f>
        <v>1196-2600</v>
      </c>
      <c r="B19" s="13" t="str">
        <f>PredmerIPredracun!B78</f>
        <v>Изградња елемената надземног вода</v>
      </c>
      <c r="C19" s="14">
        <f>SUM(PredmerIPredracun!F80:F81)</f>
        <v>980325</v>
      </c>
      <c r="E19" s="16"/>
      <c r="F19" s="16"/>
      <c r="G19" s="12"/>
      <c r="H19" s="12"/>
    </row>
    <row r="20" spans="1:8" s="15" customFormat="1" x14ac:dyDescent="0.3">
      <c r="A20" s="13" t="str">
        <f>PredmerIPredracun!A83</f>
        <v>1196-2700</v>
      </c>
      <c r="B20" s="13" t="str">
        <f>PredmerIPredracun!B83</f>
        <v>Развлачење, подизање, затезање и причвршћење проводника и OPGW на стубовима</v>
      </c>
      <c r="C20" s="14">
        <f>SUM(PredmerIPredracun!F85:F94)</f>
        <v>1930250</v>
      </c>
      <c r="E20" s="16"/>
      <c r="F20" s="16"/>
      <c r="G20" s="12"/>
      <c r="H20" s="12"/>
    </row>
    <row r="21" spans="1:8" s="8" customFormat="1" x14ac:dyDescent="0.3">
      <c r="A21" s="13" t="str">
        <f>PredmerIPredracun!A96</f>
        <v>1196-2800</v>
      </c>
      <c r="B21" s="13" t="str">
        <f>PredmerIPredracun!B96</f>
        <v>Израда уземљивача и мерење отпора уземљења</v>
      </c>
      <c r="C21" s="14">
        <f>SUM(PredmerIPredracun!F98:F99)</f>
        <v>51500</v>
      </c>
      <c r="E21" s="16"/>
      <c r="F21" s="16"/>
      <c r="G21" s="12"/>
      <c r="H21" s="12"/>
    </row>
    <row r="22" spans="1:8" s="8" customFormat="1" x14ac:dyDescent="0.3">
      <c r="A22" s="13" t="str">
        <f>PredmerIPredracun!A101</f>
        <v>1196-2900</v>
      </c>
      <c r="B22" s="13" t="str">
        <f>PredmerIPredracun!B101</f>
        <v>Додатни елаборати</v>
      </c>
      <c r="C22" s="14">
        <f>PredmerIPredracun!F103+PredmerIPredracun!F104</f>
        <v>500000</v>
      </c>
      <c r="E22" s="16"/>
      <c r="F22" s="16"/>
      <c r="G22" s="12"/>
      <c r="H22" s="12"/>
    </row>
    <row r="23" spans="1:8" s="15" customFormat="1" x14ac:dyDescent="0.3">
      <c r="A23" s="13" t="str">
        <f>PredmerIPredracun!A106</f>
        <v>1196-3000</v>
      </c>
      <c r="B23" s="13" t="str">
        <f>PredmerIPredracun!B106</f>
        <v>Завршни радови</v>
      </c>
      <c r="C23" s="14">
        <f>SUM(PredmerIPredracun!F108:F111)</f>
        <v>1350000</v>
      </c>
      <c r="E23" s="16"/>
      <c r="F23" s="16"/>
      <c r="G23" s="12"/>
      <c r="H23" s="12"/>
    </row>
    <row r="24" spans="1:8" s="8" customFormat="1" ht="14.5" thickBot="1" x14ac:dyDescent="0.35">
      <c r="A24" s="25"/>
      <c r="B24" s="18" t="s">
        <v>46</v>
      </c>
      <c r="C24" s="19">
        <f>SUM(C14:C23)</f>
        <v>7340225</v>
      </c>
    </row>
    <row r="25" spans="1:8" s="8" customFormat="1" x14ac:dyDescent="0.3">
      <c r="B25" s="22"/>
    </row>
    <row r="26" spans="1:8" s="15" customFormat="1" x14ac:dyDescent="0.3">
      <c r="B26" s="23" t="s">
        <v>49</v>
      </c>
      <c r="C26" s="24">
        <f>C24+C12</f>
        <v>9861650</v>
      </c>
    </row>
    <row r="27" spans="1:8" s="8" customFormat="1" x14ac:dyDescent="0.3">
      <c r="B27" s="22"/>
    </row>
  </sheetData>
  <pageMargins left="0.70866141732283472" right="0.70866141732283472" top="0.74803149606299213" bottom="0.74803149606299213" header="0.31496062992125984" footer="0.31496062992125984"/>
  <pageSetup paperSize="9" scale="80" orientation="portrait" horizontalDpi="1200" verticalDpi="1200" r:id="rId1"/>
  <headerFooter>
    <oddHeader>&amp;CПредмер и предрачун - Појединачни електропреносни стуб на ДВ 110 kV број 1196/2 ТС Рудник 3 – ТС Велико Градиште</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PredmerIPredracun</vt:lpstr>
      <vt:lpstr>Suma</vt:lpstr>
      <vt:lpstr>PredmerIPredracun!Print_Area</vt:lpstr>
      <vt:lpstr>Suma!Print_Area</vt:lpstr>
      <vt:lpstr>PredmerIPredracun!Print_Titles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Strahil</dc:creator>
  <cp:lastModifiedBy>Strahil Gusavac</cp:lastModifiedBy>
  <cp:lastPrinted>2023-02-01T02:13:06Z</cp:lastPrinted>
  <dcterms:created xsi:type="dcterms:W3CDTF">2022-05-02T22:02:58Z</dcterms:created>
  <dcterms:modified xsi:type="dcterms:W3CDTF">2024-09-24T04:55:53Z</dcterms:modified>
</cp:coreProperties>
</file>